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12720" yWindow="0" windowWidth="31540" windowHeight="26740" tabRatio="889" activeTab="2"/>
  </bookViews>
  <sheets>
    <sheet name="WP per Species" sheetId="11" r:id="rId1"/>
    <sheet name="Partner per WP" sheetId="8" r:id="rId2"/>
    <sheet name="Partner per Species" sheetId="10" r:id="rId3"/>
    <sheet name="meagre" sheetId="9" r:id="rId4"/>
    <sheet name="amberjack" sheetId="2" r:id="rId5"/>
    <sheet name="pikeperch" sheetId="3" r:id="rId6"/>
    <sheet name="halibut" sheetId="4" r:id="rId7"/>
    <sheet name="wreckfish" sheetId="5" r:id="rId8"/>
    <sheet name="mullet" sheetId="6" r:id="rId9"/>
    <sheet name="Socio Eco" sheetId="13" r:id="rId10"/>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3" i="6" l="1"/>
  <c r="H23" i="10"/>
  <c r="I48" i="10"/>
  <c r="D49" i="8"/>
  <c r="J49" i="10"/>
  <c r="J48" i="10"/>
  <c r="K46" i="13"/>
  <c r="K47" i="13"/>
  <c r="I48" i="8"/>
  <c r="K55" i="13"/>
  <c r="K54" i="13"/>
  <c r="I7" i="8"/>
  <c r="D7" i="8"/>
  <c r="E7" i="8"/>
  <c r="F7" i="8"/>
  <c r="G7" i="8"/>
  <c r="H7" i="8"/>
  <c r="K7" i="8"/>
  <c r="P7" i="8"/>
  <c r="K8" i="13"/>
  <c r="I8" i="8"/>
  <c r="D8" i="8"/>
  <c r="E8" i="8"/>
  <c r="F8" i="8"/>
  <c r="G8" i="8"/>
  <c r="H8" i="8"/>
  <c r="K8" i="8"/>
  <c r="P8" i="8"/>
  <c r="I9" i="8"/>
  <c r="D9" i="8"/>
  <c r="E9" i="8"/>
  <c r="F9" i="8"/>
  <c r="G9" i="8"/>
  <c r="H9" i="8"/>
  <c r="K9" i="8"/>
  <c r="P9" i="8"/>
  <c r="I10" i="8"/>
  <c r="D10" i="8"/>
  <c r="E10" i="8"/>
  <c r="F10" i="8"/>
  <c r="G10" i="8"/>
  <c r="H10" i="8"/>
  <c r="K10" i="8"/>
  <c r="P10" i="8"/>
  <c r="K11" i="13"/>
  <c r="I11" i="8"/>
  <c r="D11" i="8"/>
  <c r="E11" i="8"/>
  <c r="F11" i="8"/>
  <c r="G11" i="8"/>
  <c r="H11" i="8"/>
  <c r="K11" i="8"/>
  <c r="P11" i="8"/>
  <c r="D12" i="8"/>
  <c r="E12" i="8"/>
  <c r="F12" i="8"/>
  <c r="G12" i="8"/>
  <c r="H12" i="8"/>
  <c r="I12" i="8"/>
  <c r="K12" i="8"/>
  <c r="P12" i="8"/>
  <c r="D13" i="8"/>
  <c r="E13" i="8"/>
  <c r="F13" i="8"/>
  <c r="G13" i="8"/>
  <c r="H13" i="8"/>
  <c r="I13" i="8"/>
  <c r="K13" i="8"/>
  <c r="P13" i="8"/>
  <c r="D14" i="8"/>
  <c r="E14" i="8"/>
  <c r="F14" i="8"/>
  <c r="G14" i="8"/>
  <c r="H14" i="8"/>
  <c r="I14" i="8"/>
  <c r="K14" i="8"/>
  <c r="P14" i="8"/>
  <c r="K15" i="13"/>
  <c r="I15" i="8"/>
  <c r="D15" i="8"/>
  <c r="E15" i="8"/>
  <c r="F15" i="8"/>
  <c r="G15" i="8"/>
  <c r="H15" i="8"/>
  <c r="K15" i="8"/>
  <c r="P15" i="8"/>
  <c r="K16" i="13"/>
  <c r="I16" i="8"/>
  <c r="D16" i="8"/>
  <c r="E16" i="8"/>
  <c r="F16" i="8"/>
  <c r="G16" i="8"/>
  <c r="H16" i="8"/>
  <c r="K16" i="8"/>
  <c r="P16" i="8"/>
  <c r="D17" i="8"/>
  <c r="E17" i="8"/>
  <c r="F17" i="8"/>
  <c r="G17" i="8"/>
  <c r="H17" i="8"/>
  <c r="K17" i="8"/>
  <c r="P17" i="8"/>
  <c r="D18" i="8"/>
  <c r="E18" i="8"/>
  <c r="F18" i="8"/>
  <c r="G18" i="8"/>
  <c r="H18" i="8"/>
  <c r="I18" i="8"/>
  <c r="K18" i="8"/>
  <c r="P18" i="8"/>
  <c r="D19" i="8"/>
  <c r="E19" i="8"/>
  <c r="F19" i="8"/>
  <c r="G19" i="8"/>
  <c r="H19" i="8"/>
  <c r="I19" i="8"/>
  <c r="K19" i="8"/>
  <c r="P19" i="8"/>
  <c r="K20" i="13"/>
  <c r="I20" i="8"/>
  <c r="D20" i="8"/>
  <c r="E20" i="8"/>
  <c r="F20" i="8"/>
  <c r="G20" i="8"/>
  <c r="H20" i="8"/>
  <c r="K20" i="8"/>
  <c r="P20" i="8"/>
  <c r="I21" i="8"/>
  <c r="D21" i="8"/>
  <c r="E21" i="8"/>
  <c r="F21" i="8"/>
  <c r="G21" i="8"/>
  <c r="H21" i="8"/>
  <c r="K21" i="8"/>
  <c r="P21" i="8"/>
  <c r="I22" i="8"/>
  <c r="D22" i="8"/>
  <c r="E22" i="8"/>
  <c r="F22" i="8"/>
  <c r="G22" i="8"/>
  <c r="H22" i="8"/>
  <c r="K22" i="8"/>
  <c r="P22" i="8"/>
  <c r="K23" i="13"/>
  <c r="I23" i="8"/>
  <c r="G23" i="8"/>
  <c r="E23" i="8"/>
  <c r="D23" i="8"/>
  <c r="F23" i="8"/>
  <c r="H23" i="8"/>
  <c r="K23" i="8"/>
  <c r="P23" i="8"/>
  <c r="D24" i="8"/>
  <c r="E24" i="8"/>
  <c r="F24" i="8"/>
  <c r="G24" i="8"/>
  <c r="H24" i="8"/>
  <c r="I24" i="8"/>
  <c r="K24" i="8"/>
  <c r="P24" i="8"/>
  <c r="D25" i="8"/>
  <c r="E25" i="8"/>
  <c r="F25" i="8"/>
  <c r="G25" i="8"/>
  <c r="H25" i="8"/>
  <c r="I25" i="8"/>
  <c r="K25" i="8"/>
  <c r="P25" i="8"/>
  <c r="D26" i="8"/>
  <c r="E26" i="8"/>
  <c r="F26" i="8"/>
  <c r="G26" i="8"/>
  <c r="H26" i="8"/>
  <c r="I26" i="8"/>
  <c r="K26" i="8"/>
  <c r="P26" i="8"/>
  <c r="D27" i="8"/>
  <c r="E27" i="8"/>
  <c r="F27" i="8"/>
  <c r="G27" i="8"/>
  <c r="H27" i="8"/>
  <c r="I27" i="8"/>
  <c r="K27" i="8"/>
  <c r="P27" i="8"/>
  <c r="D28" i="8"/>
  <c r="E28" i="8"/>
  <c r="F28" i="8"/>
  <c r="G28" i="8"/>
  <c r="H28" i="8"/>
  <c r="I28" i="8"/>
  <c r="K28" i="8"/>
  <c r="P28" i="8"/>
  <c r="D29" i="8"/>
  <c r="E29" i="8"/>
  <c r="F29" i="8"/>
  <c r="G29" i="8"/>
  <c r="H29" i="8"/>
  <c r="I29" i="8"/>
  <c r="K29" i="8"/>
  <c r="P29" i="8"/>
  <c r="F30" i="8"/>
  <c r="G30" i="8"/>
  <c r="H30" i="8"/>
  <c r="I30" i="8"/>
  <c r="K30" i="8"/>
  <c r="P30" i="8"/>
  <c r="D31" i="8"/>
  <c r="E31" i="8"/>
  <c r="F31" i="8"/>
  <c r="G31" i="8"/>
  <c r="H31" i="8"/>
  <c r="I31" i="8"/>
  <c r="K31" i="8"/>
  <c r="P31" i="8"/>
  <c r="D32" i="8"/>
  <c r="E32" i="8"/>
  <c r="F32" i="8"/>
  <c r="G32" i="8"/>
  <c r="H32" i="8"/>
  <c r="I32" i="8"/>
  <c r="K32" i="8"/>
  <c r="P32" i="8"/>
  <c r="D33" i="8"/>
  <c r="E33" i="8"/>
  <c r="F33" i="8"/>
  <c r="G33" i="8"/>
  <c r="H33" i="8"/>
  <c r="I33" i="8"/>
  <c r="K33" i="8"/>
  <c r="P33" i="8"/>
  <c r="F34" i="8"/>
  <c r="G34" i="8"/>
  <c r="H34" i="8"/>
  <c r="K34" i="8"/>
  <c r="P34" i="8"/>
  <c r="K35" i="13"/>
  <c r="I35" i="8"/>
  <c r="D35" i="8"/>
  <c r="E35" i="8"/>
  <c r="F35" i="8"/>
  <c r="G35" i="8"/>
  <c r="H35" i="8"/>
  <c r="K35" i="8"/>
  <c r="P35" i="8"/>
  <c r="P37" i="8"/>
  <c r="D38" i="8"/>
  <c r="K38" i="13"/>
  <c r="I38" i="8"/>
  <c r="E38" i="8"/>
  <c r="F38" i="8"/>
  <c r="G38" i="8"/>
  <c r="H38" i="8"/>
  <c r="K38" i="8"/>
  <c r="P38" i="8"/>
  <c r="K39" i="13"/>
  <c r="I39" i="8"/>
  <c r="D39" i="8"/>
  <c r="E39" i="8"/>
  <c r="F39" i="8"/>
  <c r="G39" i="8"/>
  <c r="H39" i="8"/>
  <c r="K39" i="8"/>
  <c r="P39" i="8"/>
  <c r="K40" i="13"/>
  <c r="I40" i="8"/>
  <c r="D40" i="8"/>
  <c r="E40" i="8"/>
  <c r="F40" i="8"/>
  <c r="G40" i="8"/>
  <c r="H40" i="8"/>
  <c r="K40" i="8"/>
  <c r="P40" i="8"/>
  <c r="K41" i="13"/>
  <c r="I41" i="8"/>
  <c r="D41" i="8"/>
  <c r="E41" i="8"/>
  <c r="F41" i="8"/>
  <c r="G41" i="8"/>
  <c r="H41" i="8"/>
  <c r="K41" i="8"/>
  <c r="P41" i="8"/>
  <c r="K42" i="13"/>
  <c r="I42" i="8"/>
  <c r="D42" i="8"/>
  <c r="E42" i="8"/>
  <c r="F42" i="8"/>
  <c r="G42" i="8"/>
  <c r="H42" i="8"/>
  <c r="K42" i="8"/>
  <c r="P42" i="8"/>
  <c r="K43" i="13"/>
  <c r="I43" i="8"/>
  <c r="D43" i="8"/>
  <c r="E43" i="8"/>
  <c r="F43" i="8"/>
  <c r="G43" i="8"/>
  <c r="H43" i="8"/>
  <c r="K43" i="8"/>
  <c r="P43" i="8"/>
  <c r="D44" i="8"/>
  <c r="E44" i="8"/>
  <c r="F44" i="8"/>
  <c r="G44" i="8"/>
  <c r="H44" i="8"/>
  <c r="K44" i="8"/>
  <c r="P44" i="8"/>
  <c r="K45" i="13"/>
  <c r="I45" i="8"/>
  <c r="F45" i="8"/>
  <c r="G45" i="8"/>
  <c r="H45" i="8"/>
  <c r="K45" i="8"/>
  <c r="P45" i="8"/>
  <c r="G46" i="8"/>
  <c r="K48" i="13"/>
  <c r="I46" i="8"/>
  <c r="D46" i="8"/>
  <c r="E46" i="8"/>
  <c r="F46" i="8"/>
  <c r="H46" i="8"/>
  <c r="K46" i="8"/>
  <c r="P46" i="8"/>
  <c r="K47" i="8"/>
  <c r="P47" i="8"/>
  <c r="E48" i="8"/>
  <c r="F48" i="8"/>
  <c r="G48" i="8"/>
  <c r="K48" i="8"/>
  <c r="P48" i="8"/>
  <c r="K49" i="8"/>
  <c r="P49" i="8"/>
  <c r="K34" i="13"/>
  <c r="I50" i="8"/>
  <c r="K50" i="8"/>
  <c r="P50" i="8"/>
  <c r="D6" i="8"/>
  <c r="E6" i="8"/>
  <c r="F6" i="8"/>
  <c r="G6" i="8"/>
  <c r="H6" i="8"/>
  <c r="I6" i="8"/>
  <c r="K6" i="8"/>
  <c r="K36" i="8"/>
  <c r="P56" i="8"/>
  <c r="P6" i="8"/>
  <c r="J50" i="10"/>
  <c r="K50" i="10"/>
  <c r="I47" i="10"/>
  <c r="J47" i="10"/>
  <c r="L47" i="10"/>
  <c r="J45" i="10"/>
  <c r="K35" i="9"/>
  <c r="C45" i="10"/>
  <c r="I45" i="10"/>
  <c r="K45" i="10"/>
  <c r="L45" i="10"/>
  <c r="L50" i="10"/>
  <c r="K44" i="3"/>
  <c r="E44" i="10"/>
  <c r="I44" i="10"/>
  <c r="J44" i="10"/>
  <c r="K44" i="10"/>
  <c r="L44" i="10"/>
  <c r="K39" i="2"/>
  <c r="D39" i="10"/>
  <c r="K39" i="6"/>
  <c r="H39" i="10"/>
  <c r="I39" i="10"/>
  <c r="J39" i="10"/>
  <c r="K39" i="10"/>
  <c r="L39" i="10"/>
  <c r="I38" i="10"/>
  <c r="J38" i="10"/>
  <c r="K38" i="10"/>
  <c r="K38" i="2"/>
  <c r="D38" i="10"/>
  <c r="L38" i="10"/>
  <c r="I40" i="10"/>
  <c r="J40" i="10"/>
  <c r="K40" i="10"/>
  <c r="L40" i="10"/>
  <c r="I41" i="10"/>
  <c r="J41" i="10"/>
  <c r="K41" i="10"/>
  <c r="L41" i="10"/>
  <c r="I42" i="10"/>
  <c r="J42" i="10"/>
  <c r="K42" i="10"/>
  <c r="L42" i="10"/>
  <c r="I43" i="10"/>
  <c r="J43" i="10"/>
  <c r="K43" i="10"/>
  <c r="L43" i="10"/>
  <c r="I46" i="10"/>
  <c r="J46" i="10"/>
  <c r="K46" i="10"/>
  <c r="K46" i="6"/>
  <c r="H46" i="10"/>
  <c r="L46" i="10"/>
  <c r="K46" i="3"/>
  <c r="E48" i="10"/>
  <c r="L48" i="10"/>
  <c r="K47" i="2"/>
  <c r="D49" i="10"/>
  <c r="L49" i="10"/>
  <c r="L51" i="10"/>
  <c r="I6" i="10"/>
  <c r="J6" i="10"/>
  <c r="K6" i="10"/>
  <c r="K6" i="2"/>
  <c r="D6" i="10"/>
  <c r="L6" i="10"/>
  <c r="I7" i="10"/>
  <c r="J7" i="10"/>
  <c r="K7" i="10"/>
  <c r="L7" i="10"/>
  <c r="I8" i="10"/>
  <c r="J8" i="10"/>
  <c r="K8" i="10"/>
  <c r="L8" i="10"/>
  <c r="I9" i="10"/>
  <c r="J9" i="10"/>
  <c r="L9" i="10"/>
  <c r="I10" i="10"/>
  <c r="J10" i="10"/>
  <c r="K10" i="10"/>
  <c r="L10" i="10"/>
  <c r="I11" i="10"/>
  <c r="J11" i="10"/>
  <c r="K11" i="10"/>
  <c r="L11" i="10"/>
  <c r="I12" i="10"/>
  <c r="J12" i="10"/>
  <c r="K12" i="10"/>
  <c r="L12" i="10"/>
  <c r="I13" i="10"/>
  <c r="J13" i="10"/>
  <c r="K13" i="10"/>
  <c r="L13" i="10"/>
  <c r="I14" i="10"/>
  <c r="J14" i="10"/>
  <c r="L14" i="10"/>
  <c r="I15" i="10"/>
  <c r="J15" i="10"/>
  <c r="K15" i="10"/>
  <c r="L15" i="10"/>
  <c r="I16" i="10"/>
  <c r="J16" i="10"/>
  <c r="K16" i="10"/>
  <c r="L16" i="10"/>
  <c r="I17" i="10"/>
  <c r="J17" i="10"/>
  <c r="K17" i="10"/>
  <c r="L17" i="10"/>
  <c r="I18" i="10"/>
  <c r="J18" i="10"/>
  <c r="K18" i="10"/>
  <c r="L18" i="10"/>
  <c r="I19" i="10"/>
  <c r="J19" i="10"/>
  <c r="K19" i="10"/>
  <c r="L19" i="10"/>
  <c r="I20" i="10"/>
  <c r="J20" i="10"/>
  <c r="K20" i="10"/>
  <c r="L20" i="10"/>
  <c r="I21" i="10"/>
  <c r="J21" i="10"/>
  <c r="K21" i="10"/>
  <c r="L21" i="10"/>
  <c r="I22" i="10"/>
  <c r="J22" i="10"/>
  <c r="K22" i="10"/>
  <c r="L22" i="10"/>
  <c r="I23" i="10"/>
  <c r="J23" i="10"/>
  <c r="K23" i="10"/>
  <c r="L23" i="10"/>
  <c r="I24" i="10"/>
  <c r="J24" i="10"/>
  <c r="K24" i="10"/>
  <c r="L24" i="10"/>
  <c r="I25" i="10"/>
  <c r="J25" i="10"/>
  <c r="K25" i="10"/>
  <c r="L25" i="10"/>
  <c r="I26" i="10"/>
  <c r="J26" i="10"/>
  <c r="K26" i="10"/>
  <c r="L26" i="10"/>
  <c r="I27" i="10"/>
  <c r="J27" i="10"/>
  <c r="K27" i="10"/>
  <c r="L27" i="10"/>
  <c r="I28" i="10"/>
  <c r="J28" i="10"/>
  <c r="K28" i="10"/>
  <c r="L28" i="10"/>
  <c r="I29" i="10"/>
  <c r="J29" i="10"/>
  <c r="K29" i="10"/>
  <c r="L29" i="10"/>
  <c r="I30" i="10"/>
  <c r="L30" i="10"/>
  <c r="I31" i="10"/>
  <c r="J31" i="10"/>
  <c r="K31" i="10"/>
  <c r="L31" i="10"/>
  <c r="I32" i="10"/>
  <c r="J32" i="10"/>
  <c r="K32" i="10"/>
  <c r="L32" i="10"/>
  <c r="I33" i="10"/>
  <c r="J33" i="10"/>
  <c r="K33" i="10"/>
  <c r="L33" i="10"/>
  <c r="I34" i="10"/>
  <c r="J34" i="10"/>
  <c r="K34" i="10"/>
  <c r="L34" i="10"/>
  <c r="L36" i="10"/>
  <c r="L53" i="10"/>
  <c r="E49" i="10"/>
  <c r="E46" i="10"/>
  <c r="D48" i="10"/>
  <c r="K46" i="2"/>
  <c r="K47" i="3"/>
  <c r="K51" i="8"/>
  <c r="K6" i="13"/>
  <c r="K53" i="8"/>
  <c r="K35" i="2"/>
  <c r="D45" i="10"/>
  <c r="E45" i="10"/>
  <c r="F45" i="10"/>
  <c r="G45" i="10"/>
  <c r="H45" i="10"/>
  <c r="K44" i="13"/>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8" i="8"/>
  <c r="L39" i="8"/>
  <c r="L40" i="8"/>
  <c r="L41" i="8"/>
  <c r="L42" i="8"/>
  <c r="L43" i="8"/>
  <c r="L44" i="8"/>
  <c r="L45" i="8"/>
  <c r="L46" i="8"/>
  <c r="L47" i="8"/>
  <c r="L50" i="8"/>
  <c r="L6" i="8"/>
  <c r="I56" i="10"/>
  <c r="C56" i="10"/>
  <c r="D56" i="10"/>
  <c r="E56" i="10"/>
  <c r="F56" i="10"/>
  <c r="G56" i="10"/>
  <c r="H56" i="10"/>
  <c r="K56" i="10"/>
  <c r="J56" i="10"/>
  <c r="K6" i="9"/>
  <c r="C6" i="10"/>
  <c r="K6" i="3"/>
  <c r="E6" i="10"/>
  <c r="F6" i="10"/>
  <c r="G6" i="10"/>
  <c r="H6" i="10"/>
  <c r="K7" i="2"/>
  <c r="D7" i="10"/>
  <c r="K7" i="9"/>
  <c r="C7" i="10"/>
  <c r="K7" i="3"/>
  <c r="E7" i="10"/>
  <c r="F7" i="10"/>
  <c r="G7" i="10"/>
  <c r="H7" i="10"/>
  <c r="K8" i="2"/>
  <c r="D8" i="10"/>
  <c r="K8" i="9"/>
  <c r="C8" i="10"/>
  <c r="K8" i="3"/>
  <c r="E8" i="10"/>
  <c r="F8" i="10"/>
  <c r="G8" i="10"/>
  <c r="H8" i="10"/>
  <c r="K9" i="2"/>
  <c r="D9" i="10"/>
  <c r="K9" i="6"/>
  <c r="H9" i="10"/>
  <c r="C9" i="10"/>
  <c r="K9" i="3"/>
  <c r="E9" i="10"/>
  <c r="F9" i="10"/>
  <c r="G9" i="10"/>
  <c r="K10" i="2"/>
  <c r="D10" i="10"/>
  <c r="K10" i="9"/>
  <c r="C10" i="10"/>
  <c r="K10" i="3"/>
  <c r="E10" i="10"/>
  <c r="F10" i="10"/>
  <c r="G10" i="10"/>
  <c r="H10" i="10"/>
  <c r="K11" i="2"/>
  <c r="D11" i="10"/>
  <c r="C11" i="10"/>
  <c r="K11" i="3"/>
  <c r="E11" i="10"/>
  <c r="F11" i="10"/>
  <c r="G11" i="10"/>
  <c r="H11" i="10"/>
  <c r="K12" i="4"/>
  <c r="F12" i="10"/>
  <c r="K12" i="2"/>
  <c r="D12" i="10"/>
  <c r="C12" i="10"/>
  <c r="K12" i="3"/>
  <c r="E12" i="10"/>
  <c r="G12" i="10"/>
  <c r="H12" i="10"/>
  <c r="K13" i="2"/>
  <c r="D13" i="10"/>
  <c r="C13" i="10"/>
  <c r="K13" i="3"/>
  <c r="E13" i="10"/>
  <c r="F13" i="10"/>
  <c r="G13" i="10"/>
  <c r="H13" i="10"/>
  <c r="K14" i="2"/>
  <c r="D14" i="10"/>
  <c r="K14" i="3"/>
  <c r="E14" i="10"/>
  <c r="C14" i="10"/>
  <c r="F14" i="10"/>
  <c r="G14" i="10"/>
  <c r="H14" i="10"/>
  <c r="K15" i="2"/>
  <c r="D15" i="10"/>
  <c r="C15" i="10"/>
  <c r="K15" i="3"/>
  <c r="E15" i="10"/>
  <c r="F15" i="10"/>
  <c r="G15" i="10"/>
  <c r="H15" i="10"/>
  <c r="K16" i="2"/>
  <c r="D16" i="10"/>
  <c r="C16" i="10"/>
  <c r="K16" i="3"/>
  <c r="E16" i="10"/>
  <c r="F16" i="10"/>
  <c r="G16" i="10"/>
  <c r="H16" i="10"/>
  <c r="K17" i="2"/>
  <c r="D17" i="10"/>
  <c r="C17" i="10"/>
  <c r="K17" i="3"/>
  <c r="E17" i="10"/>
  <c r="F17" i="10"/>
  <c r="G17" i="10"/>
  <c r="H17" i="10"/>
  <c r="K18" i="2"/>
  <c r="D18" i="10"/>
  <c r="C18" i="10"/>
  <c r="K18" i="3"/>
  <c r="E18" i="10"/>
  <c r="F18" i="10"/>
  <c r="G18" i="10"/>
  <c r="H18" i="10"/>
  <c r="K19" i="2"/>
  <c r="D19" i="10"/>
  <c r="C19" i="10"/>
  <c r="K19" i="3"/>
  <c r="E19" i="10"/>
  <c r="F19" i="10"/>
  <c r="G19" i="10"/>
  <c r="H19" i="10"/>
  <c r="K20" i="2"/>
  <c r="D20" i="10"/>
  <c r="C20" i="10"/>
  <c r="K20" i="3"/>
  <c r="E20" i="10"/>
  <c r="F20" i="10"/>
  <c r="G20" i="10"/>
  <c r="H20" i="10"/>
  <c r="K21" i="2"/>
  <c r="D21" i="10"/>
  <c r="C21" i="10"/>
  <c r="K21" i="3"/>
  <c r="E21" i="10"/>
  <c r="F21" i="10"/>
  <c r="G21" i="10"/>
  <c r="H21" i="10"/>
  <c r="K22" i="2"/>
  <c r="D22" i="10"/>
  <c r="K22" i="9"/>
  <c r="C22" i="10"/>
  <c r="K22" i="3"/>
  <c r="E22" i="10"/>
  <c r="F22" i="10"/>
  <c r="G22" i="10"/>
  <c r="H22" i="10"/>
  <c r="K23" i="2"/>
  <c r="D23" i="10"/>
  <c r="C23" i="10"/>
  <c r="K23" i="3"/>
  <c r="E23" i="10"/>
  <c r="F23" i="10"/>
  <c r="G23" i="10"/>
  <c r="K24" i="2"/>
  <c r="D24" i="10"/>
  <c r="C24" i="10"/>
  <c r="K24" i="3"/>
  <c r="E24" i="10"/>
  <c r="F24" i="10"/>
  <c r="G24" i="10"/>
  <c r="H24" i="10"/>
  <c r="K25" i="2"/>
  <c r="D25" i="10"/>
  <c r="C25" i="10"/>
  <c r="K25" i="3"/>
  <c r="E25" i="10"/>
  <c r="F25" i="10"/>
  <c r="G25" i="10"/>
  <c r="H25" i="10"/>
  <c r="K26" i="2"/>
  <c r="D26" i="10"/>
  <c r="C26" i="10"/>
  <c r="K26" i="3"/>
  <c r="E26" i="10"/>
  <c r="F26" i="10"/>
  <c r="G26" i="10"/>
  <c r="H26" i="10"/>
  <c r="K27" i="2"/>
  <c r="D27" i="10"/>
  <c r="K27" i="4"/>
  <c r="F27" i="10"/>
  <c r="C27" i="10"/>
  <c r="K27" i="3"/>
  <c r="E27" i="10"/>
  <c r="G27" i="10"/>
  <c r="H27" i="10"/>
  <c r="K28" i="2"/>
  <c r="D28" i="10"/>
  <c r="K28" i="5"/>
  <c r="G28" i="10"/>
  <c r="C28" i="10"/>
  <c r="K28" i="3"/>
  <c r="E28" i="10"/>
  <c r="F28" i="10"/>
  <c r="H28" i="10"/>
  <c r="K29" i="2"/>
  <c r="D29" i="10"/>
  <c r="C29" i="10"/>
  <c r="K29" i="3"/>
  <c r="E29" i="10"/>
  <c r="F29" i="10"/>
  <c r="G29" i="10"/>
  <c r="H29" i="10"/>
  <c r="K30" i="2"/>
  <c r="D30" i="10"/>
  <c r="C30" i="10"/>
  <c r="E30" i="10"/>
  <c r="F30" i="10"/>
  <c r="H30" i="10"/>
  <c r="K31" i="2"/>
  <c r="D31" i="10"/>
  <c r="C31" i="10"/>
  <c r="E31" i="10"/>
  <c r="F31" i="10"/>
  <c r="G31" i="10"/>
  <c r="H31" i="10"/>
  <c r="K32" i="2"/>
  <c r="D32" i="10"/>
  <c r="C32" i="10"/>
  <c r="E32" i="10"/>
  <c r="F32" i="10"/>
  <c r="G32" i="10"/>
  <c r="H32" i="10"/>
  <c r="K33" i="2"/>
  <c r="D33" i="10"/>
  <c r="C33" i="10"/>
  <c r="E33" i="10"/>
  <c r="F33" i="10"/>
  <c r="G33" i="10"/>
  <c r="H33" i="10"/>
  <c r="K34" i="2"/>
  <c r="D34" i="10"/>
  <c r="C34" i="10"/>
  <c r="K34" i="3"/>
  <c r="E34" i="10"/>
  <c r="F34" i="10"/>
  <c r="G34" i="10"/>
  <c r="H34" i="10"/>
  <c r="K38" i="9"/>
  <c r="C38" i="10"/>
  <c r="K38" i="3"/>
  <c r="E38" i="10"/>
  <c r="F38" i="10"/>
  <c r="G38" i="10"/>
  <c r="H38" i="10"/>
  <c r="C39" i="10"/>
  <c r="K39" i="3"/>
  <c r="E39" i="10"/>
  <c r="F39" i="10"/>
  <c r="G39" i="10"/>
  <c r="K40" i="2"/>
  <c r="D40" i="10"/>
  <c r="C40" i="10"/>
  <c r="K40" i="3"/>
  <c r="E40" i="10"/>
  <c r="F40" i="10"/>
  <c r="G40" i="10"/>
  <c r="H40" i="10"/>
  <c r="K41" i="2"/>
  <c r="D41" i="10"/>
  <c r="K41" i="6"/>
  <c r="H41" i="10"/>
  <c r="C41" i="10"/>
  <c r="K41" i="3"/>
  <c r="E41" i="10"/>
  <c r="F41" i="10"/>
  <c r="G41" i="10"/>
  <c r="K42" i="2"/>
  <c r="D42" i="10"/>
  <c r="C42" i="10"/>
  <c r="K42" i="3"/>
  <c r="E42" i="10"/>
  <c r="F42" i="10"/>
  <c r="G42" i="10"/>
  <c r="H42" i="10"/>
  <c r="K43" i="2"/>
  <c r="D43" i="10"/>
  <c r="C43" i="10"/>
  <c r="K43" i="3"/>
  <c r="E43" i="10"/>
  <c r="F43" i="10"/>
  <c r="G43" i="10"/>
  <c r="H43" i="10"/>
  <c r="K44" i="2"/>
  <c r="D44" i="10"/>
  <c r="C44" i="10"/>
  <c r="F44" i="10"/>
  <c r="G44" i="10"/>
  <c r="H44" i="10"/>
  <c r="K45" i="9"/>
  <c r="K48" i="2"/>
  <c r="D46" i="10"/>
  <c r="C46" i="10"/>
  <c r="K48" i="3"/>
  <c r="F46" i="10"/>
  <c r="G46" i="10"/>
  <c r="D50" i="10"/>
  <c r="C50" i="10"/>
  <c r="E50" i="10"/>
  <c r="F50" i="10"/>
  <c r="G50" i="10"/>
  <c r="H50" i="10"/>
  <c r="I36" i="10"/>
  <c r="I51" i="10"/>
  <c r="I53" i="10"/>
  <c r="I55" i="10"/>
  <c r="I57" i="10"/>
  <c r="K36" i="10"/>
  <c r="K51" i="10"/>
  <c r="K53" i="10"/>
  <c r="K55" i="10"/>
  <c r="K57" i="10"/>
  <c r="J36" i="10"/>
  <c r="J51" i="10"/>
  <c r="J53" i="10"/>
  <c r="J55" i="10"/>
  <c r="J57" i="10"/>
  <c r="H36" i="10"/>
  <c r="H51" i="10"/>
  <c r="H53" i="10"/>
  <c r="H55" i="10"/>
  <c r="H57" i="10"/>
  <c r="G36" i="10"/>
  <c r="G51" i="10"/>
  <c r="G53" i="10"/>
  <c r="G55" i="10"/>
  <c r="G57" i="10"/>
  <c r="F36" i="10"/>
  <c r="F51" i="10"/>
  <c r="F53" i="10"/>
  <c r="F55" i="10"/>
  <c r="F57" i="10"/>
  <c r="E36" i="10"/>
  <c r="E51" i="10"/>
  <c r="E53" i="10"/>
  <c r="E55" i="10"/>
  <c r="E57" i="10"/>
  <c r="D36" i="10"/>
  <c r="D51" i="10"/>
  <c r="D53" i="10"/>
  <c r="D55" i="10"/>
  <c r="D57" i="10"/>
  <c r="C36" i="10"/>
  <c r="C51" i="10"/>
  <c r="C53" i="10"/>
  <c r="C55" i="10"/>
  <c r="C57" i="10"/>
  <c r="J56" i="8"/>
  <c r="I56" i="8"/>
  <c r="H56" i="8"/>
  <c r="G56" i="8"/>
  <c r="F56" i="8"/>
  <c r="E56" i="8"/>
  <c r="D56" i="8"/>
  <c r="C56" i="8"/>
  <c r="C36" i="8"/>
  <c r="C51" i="8"/>
  <c r="C53" i="8"/>
  <c r="D36" i="8"/>
  <c r="D51" i="8"/>
  <c r="D53" i="8"/>
  <c r="E36" i="8"/>
  <c r="E51" i="8"/>
  <c r="E53" i="8"/>
  <c r="F36" i="8"/>
  <c r="F51" i="8"/>
  <c r="F53" i="8"/>
  <c r="G36" i="8"/>
  <c r="G51" i="8"/>
  <c r="G53" i="8"/>
  <c r="H36" i="8"/>
  <c r="H51" i="8"/>
  <c r="H53" i="8"/>
  <c r="I36" i="8"/>
  <c r="I51" i="8"/>
  <c r="I53" i="8"/>
  <c r="J51" i="8"/>
  <c r="J36" i="8"/>
  <c r="J53" i="8"/>
  <c r="C62" i="8"/>
  <c r="C61" i="8"/>
  <c r="K7" i="13"/>
  <c r="K9" i="13"/>
  <c r="K10" i="13"/>
  <c r="K12" i="13"/>
  <c r="K13" i="13"/>
  <c r="K14" i="13"/>
  <c r="K17" i="13"/>
  <c r="K18" i="13"/>
  <c r="K19" i="13"/>
  <c r="K21" i="13"/>
  <c r="K22" i="13"/>
  <c r="K24" i="13"/>
  <c r="K25" i="13"/>
  <c r="K26" i="13"/>
  <c r="K27" i="13"/>
  <c r="K28" i="13"/>
  <c r="K29" i="13"/>
  <c r="K30" i="13"/>
  <c r="K31" i="13"/>
  <c r="K32" i="13"/>
  <c r="K33" i="13"/>
  <c r="K36" i="13"/>
  <c r="K49" i="13"/>
  <c r="K51" i="13"/>
  <c r="J36" i="13"/>
  <c r="J49" i="13"/>
  <c r="J51" i="13"/>
  <c r="I36" i="13"/>
  <c r="I49" i="13"/>
  <c r="I51" i="13"/>
  <c r="H36" i="13"/>
  <c r="H49" i="13"/>
  <c r="H51" i="13"/>
  <c r="G36" i="13"/>
  <c r="G49" i="13"/>
  <c r="G51" i="13"/>
  <c r="F36" i="13"/>
  <c r="F49" i="13"/>
  <c r="F51" i="13"/>
  <c r="E36" i="13"/>
  <c r="E49" i="13"/>
  <c r="E51" i="13"/>
  <c r="D36" i="13"/>
  <c r="D49" i="13"/>
  <c r="D51" i="13"/>
  <c r="C36" i="13"/>
  <c r="C49" i="13"/>
  <c r="C51" i="13"/>
  <c r="E36" i="6"/>
  <c r="E49" i="6"/>
  <c r="E36" i="2"/>
  <c r="E49" i="2"/>
  <c r="E51" i="2"/>
  <c r="E36" i="9"/>
  <c r="E49" i="9"/>
  <c r="E60" i="8"/>
  <c r="E62" i="8"/>
  <c r="E61" i="8"/>
  <c r="C60" i="8"/>
  <c r="D60" i="8"/>
  <c r="K30" i="6"/>
  <c r="K31" i="6"/>
  <c r="K32" i="6"/>
  <c r="K33" i="6"/>
  <c r="K34" i="6"/>
  <c r="K30" i="4"/>
  <c r="K31" i="4"/>
  <c r="K32" i="4"/>
  <c r="K33" i="4"/>
  <c r="K34" i="4"/>
  <c r="K32" i="9"/>
  <c r="K31" i="9"/>
  <c r="K30" i="9"/>
  <c r="K29" i="9"/>
  <c r="J55" i="8"/>
  <c r="J57" i="8"/>
  <c r="I55" i="8"/>
  <c r="I57" i="8"/>
  <c r="H55" i="8"/>
  <c r="H57" i="8"/>
  <c r="G55" i="8"/>
  <c r="G57" i="8"/>
  <c r="F55" i="8"/>
  <c r="F57" i="8"/>
  <c r="E55" i="8"/>
  <c r="E57" i="8"/>
  <c r="D55" i="8"/>
  <c r="D57" i="8"/>
  <c r="C55" i="8"/>
  <c r="C57" i="8"/>
  <c r="K44" i="9"/>
  <c r="K44" i="4"/>
  <c r="K44" i="5"/>
  <c r="K44" i="6"/>
  <c r="K38" i="4"/>
  <c r="K38" i="5"/>
  <c r="K38" i="6"/>
  <c r="K39" i="9"/>
  <c r="K39" i="4"/>
  <c r="K39" i="5"/>
  <c r="K40" i="9"/>
  <c r="K40" i="4"/>
  <c r="K40" i="5"/>
  <c r="K40" i="6"/>
  <c r="K41" i="9"/>
  <c r="K41" i="4"/>
  <c r="K41" i="5"/>
  <c r="K42" i="9"/>
  <c r="K42" i="4"/>
  <c r="K42" i="5"/>
  <c r="K42" i="6"/>
  <c r="K43" i="9"/>
  <c r="K43" i="4"/>
  <c r="K43" i="5"/>
  <c r="K43" i="6"/>
  <c r="K45" i="2"/>
  <c r="K45" i="3"/>
  <c r="K45" i="4"/>
  <c r="K45" i="5"/>
  <c r="K45" i="6"/>
  <c r="K46" i="9"/>
  <c r="K46" i="4"/>
  <c r="K46" i="5"/>
  <c r="K21" i="9"/>
  <c r="K21" i="4"/>
  <c r="K21" i="5"/>
  <c r="K21" i="6"/>
  <c r="K26" i="9"/>
  <c r="K26" i="4"/>
  <c r="K26" i="5"/>
  <c r="K26" i="6"/>
  <c r="K8" i="6"/>
  <c r="K8" i="4"/>
  <c r="K8" i="5"/>
  <c r="K7" i="5"/>
  <c r="K7" i="4"/>
  <c r="K7" i="6"/>
  <c r="K25" i="5"/>
  <c r="K25" i="4"/>
  <c r="K25" i="9"/>
  <c r="K25" i="6"/>
  <c r="K12" i="9"/>
  <c r="K12" i="5"/>
  <c r="K12" i="6"/>
  <c r="K22" i="4"/>
  <c r="K22" i="5"/>
  <c r="K22" i="6"/>
  <c r="K9" i="9"/>
  <c r="K9" i="4"/>
  <c r="K9" i="5"/>
  <c r="K6" i="4"/>
  <c r="K6" i="5"/>
  <c r="K10" i="4"/>
  <c r="K10" i="5"/>
  <c r="K10" i="6"/>
  <c r="K11" i="9"/>
  <c r="K11" i="4"/>
  <c r="K11" i="5"/>
  <c r="K11" i="6"/>
  <c r="K13" i="9"/>
  <c r="K13" i="4"/>
  <c r="K13" i="5"/>
  <c r="K13" i="6"/>
  <c r="K14" i="9"/>
  <c r="K14" i="4"/>
  <c r="K14" i="5"/>
  <c r="K14" i="6"/>
  <c r="K15" i="9"/>
  <c r="K15" i="4"/>
  <c r="K15" i="5"/>
  <c r="K15" i="6"/>
  <c r="K16" i="9"/>
  <c r="K16" i="4"/>
  <c r="K16" i="5"/>
  <c r="K16" i="6"/>
  <c r="K17" i="9"/>
  <c r="K17" i="4"/>
  <c r="K17" i="5"/>
  <c r="K17" i="6"/>
  <c r="K18" i="9"/>
  <c r="K18" i="4"/>
  <c r="K18" i="5"/>
  <c r="K18" i="6"/>
  <c r="K19" i="9"/>
  <c r="K19" i="4"/>
  <c r="K19" i="5"/>
  <c r="K19" i="6"/>
  <c r="K20" i="9"/>
  <c r="K20" i="4"/>
  <c r="K20" i="5"/>
  <c r="K20" i="6"/>
  <c r="K23" i="9"/>
  <c r="K23" i="4"/>
  <c r="K23" i="5"/>
  <c r="K24" i="9"/>
  <c r="K24" i="4"/>
  <c r="K24" i="5"/>
  <c r="K24" i="6"/>
  <c r="K27" i="9"/>
  <c r="K27" i="5"/>
  <c r="K27" i="6"/>
  <c r="K28" i="9"/>
  <c r="K28" i="4"/>
  <c r="K28" i="6"/>
  <c r="K33" i="9"/>
  <c r="K29" i="4"/>
  <c r="K29" i="5"/>
  <c r="K29" i="6"/>
  <c r="K34" i="9"/>
  <c r="K34" i="5"/>
  <c r="H58" i="10"/>
  <c r="H61" i="10"/>
  <c r="H63" i="10"/>
  <c r="G58" i="10"/>
  <c r="G61" i="10"/>
  <c r="G63" i="10"/>
  <c r="F58" i="10"/>
  <c r="F61" i="10"/>
  <c r="F63" i="10"/>
  <c r="E58" i="10"/>
  <c r="E61" i="10"/>
  <c r="E63" i="10"/>
  <c r="D58" i="10"/>
  <c r="D61" i="10"/>
  <c r="D63" i="10"/>
  <c r="C58" i="10"/>
  <c r="C61" i="10"/>
  <c r="C63" i="10"/>
  <c r="E68" i="8"/>
  <c r="D68" i="8"/>
  <c r="F68" i="8"/>
  <c r="G68" i="8"/>
  <c r="H68" i="8"/>
  <c r="I68" i="8"/>
  <c r="J68" i="8"/>
  <c r="E67" i="8"/>
  <c r="G67" i="8"/>
  <c r="H67" i="8"/>
  <c r="D71" i="8"/>
  <c r="D67" i="8"/>
  <c r="F67" i="8"/>
  <c r="D70" i="8"/>
  <c r="K6" i="6"/>
  <c r="B70" i="10"/>
  <c r="B67" i="10"/>
  <c r="B68" i="10"/>
  <c r="I67" i="8"/>
  <c r="J67" i="8"/>
  <c r="L58" i="10"/>
  <c r="J13" i="11"/>
  <c r="L55" i="10"/>
  <c r="K55" i="8"/>
  <c r="C63" i="8"/>
  <c r="P37" i="11"/>
  <c r="P46" i="11"/>
  <c r="N15" i="11"/>
  <c r="P12" i="11"/>
  <c r="P36" i="11"/>
  <c r="N14" i="11"/>
  <c r="K36" i="2"/>
  <c r="P28" i="11"/>
  <c r="K36" i="6"/>
  <c r="P32" i="11"/>
  <c r="K36" i="4"/>
  <c r="P30" i="11"/>
  <c r="K36" i="5"/>
  <c r="P31" i="11"/>
  <c r="K36" i="9"/>
  <c r="P27" i="11"/>
  <c r="K36" i="3"/>
  <c r="P29" i="11"/>
  <c r="P34" i="11"/>
  <c r="N32" i="11"/>
  <c r="N31" i="11"/>
  <c r="N30" i="11"/>
  <c r="N29" i="11"/>
  <c r="N28" i="11"/>
  <c r="N27" i="11"/>
  <c r="Q33" i="11"/>
  <c r="D36" i="9"/>
  <c r="C6" i="11"/>
  <c r="D36" i="2"/>
  <c r="D6" i="11"/>
  <c r="D36" i="3"/>
  <c r="E6" i="11"/>
  <c r="D36" i="4"/>
  <c r="F6" i="11"/>
  <c r="D36" i="5"/>
  <c r="G6" i="11"/>
  <c r="D36" i="6"/>
  <c r="H6" i="11"/>
  <c r="K6" i="11"/>
  <c r="P8" i="11"/>
  <c r="O12" i="11"/>
  <c r="J53" i="11"/>
  <c r="R6" i="11"/>
  <c r="C7" i="11"/>
  <c r="D7" i="11"/>
  <c r="E36" i="3"/>
  <c r="E7" i="11"/>
  <c r="E36" i="4"/>
  <c r="F7" i="11"/>
  <c r="E36" i="5"/>
  <c r="G7" i="11"/>
  <c r="H7" i="11"/>
  <c r="K7" i="11"/>
  <c r="P7" i="11"/>
  <c r="R7" i="11"/>
  <c r="F36" i="9"/>
  <c r="C8" i="11"/>
  <c r="F36" i="2"/>
  <c r="D8" i="11"/>
  <c r="F36" i="3"/>
  <c r="E8" i="11"/>
  <c r="F36" i="4"/>
  <c r="F8" i="11"/>
  <c r="F36" i="5"/>
  <c r="G8" i="11"/>
  <c r="F36" i="6"/>
  <c r="H8" i="11"/>
  <c r="K8" i="11"/>
  <c r="G36" i="9"/>
  <c r="C9" i="11"/>
  <c r="G36" i="2"/>
  <c r="D9" i="11"/>
  <c r="G36" i="3"/>
  <c r="E9" i="11"/>
  <c r="G36" i="4"/>
  <c r="F9" i="11"/>
  <c r="G36" i="5"/>
  <c r="G9" i="11"/>
  <c r="G36" i="6"/>
  <c r="H9" i="11"/>
  <c r="K9" i="11"/>
  <c r="N9" i="11"/>
  <c r="H36" i="9"/>
  <c r="C10" i="11"/>
  <c r="H36" i="2"/>
  <c r="D10" i="11"/>
  <c r="H36" i="3"/>
  <c r="E10" i="11"/>
  <c r="H36" i="4"/>
  <c r="F10" i="11"/>
  <c r="H36" i="5"/>
  <c r="G10" i="11"/>
  <c r="H36" i="6"/>
  <c r="H10" i="11"/>
  <c r="K10" i="11"/>
  <c r="N10" i="11"/>
  <c r="K11" i="11"/>
  <c r="P11" i="11"/>
  <c r="K12" i="11"/>
  <c r="N12" i="11"/>
  <c r="C13" i="11"/>
  <c r="D13" i="11"/>
  <c r="E13" i="11"/>
  <c r="F13" i="11"/>
  <c r="G13" i="11"/>
  <c r="H13" i="11"/>
  <c r="I13" i="11"/>
  <c r="K13" i="11"/>
  <c r="N13" i="11"/>
  <c r="D47" i="9"/>
  <c r="C15" i="11"/>
  <c r="D49" i="2"/>
  <c r="D15" i="11"/>
  <c r="D49" i="3"/>
  <c r="E15" i="11"/>
  <c r="D47" i="4"/>
  <c r="F15" i="11"/>
  <c r="D47" i="5"/>
  <c r="G15" i="11"/>
  <c r="D47" i="6"/>
  <c r="H15" i="11"/>
  <c r="I15" i="11"/>
  <c r="K15" i="11"/>
  <c r="E47" i="9"/>
  <c r="C16" i="11"/>
  <c r="D16" i="11"/>
  <c r="E49" i="3"/>
  <c r="E16" i="11"/>
  <c r="E47" i="4"/>
  <c r="F16" i="11"/>
  <c r="E47" i="5"/>
  <c r="G16" i="11"/>
  <c r="E47" i="6"/>
  <c r="H16" i="11"/>
  <c r="K16" i="11"/>
  <c r="P24" i="11"/>
  <c r="F47" i="9"/>
  <c r="C17" i="11"/>
  <c r="F49" i="2"/>
  <c r="D17" i="11"/>
  <c r="F49" i="3"/>
  <c r="E17" i="11"/>
  <c r="F47" i="4"/>
  <c r="F17" i="11"/>
  <c r="F47" i="5"/>
  <c r="G17" i="11"/>
  <c r="F47" i="6"/>
  <c r="H17" i="11"/>
  <c r="I17" i="11"/>
  <c r="K17" i="11"/>
  <c r="G47" i="9"/>
  <c r="C18" i="11"/>
  <c r="G49" i="2"/>
  <c r="D18" i="11"/>
  <c r="G49" i="3"/>
  <c r="E18" i="11"/>
  <c r="G47" i="4"/>
  <c r="F18" i="11"/>
  <c r="G47" i="5"/>
  <c r="G18" i="11"/>
  <c r="G47" i="6"/>
  <c r="H18" i="11"/>
  <c r="I18" i="11"/>
  <c r="K18" i="11"/>
  <c r="N18" i="11"/>
  <c r="H47" i="9"/>
  <c r="C19" i="11"/>
  <c r="H49" i="2"/>
  <c r="D19" i="11"/>
  <c r="H49" i="3"/>
  <c r="E19" i="11"/>
  <c r="H47" i="4"/>
  <c r="F19" i="11"/>
  <c r="H47" i="5"/>
  <c r="G19" i="11"/>
  <c r="H47" i="6"/>
  <c r="H19" i="11"/>
  <c r="K19" i="11"/>
  <c r="N19" i="11"/>
  <c r="I47" i="9"/>
  <c r="C20" i="11"/>
  <c r="I49" i="2"/>
  <c r="D20" i="11"/>
  <c r="I49" i="3"/>
  <c r="E20" i="11"/>
  <c r="I47" i="4"/>
  <c r="F20" i="11"/>
  <c r="I47" i="5"/>
  <c r="G20" i="11"/>
  <c r="I47" i="6"/>
  <c r="H20" i="11"/>
  <c r="K20" i="11"/>
  <c r="N20" i="11"/>
  <c r="C21" i="11"/>
  <c r="D21" i="11"/>
  <c r="E21" i="11"/>
  <c r="F21" i="11"/>
  <c r="G21" i="11"/>
  <c r="H21" i="11"/>
  <c r="I21" i="11"/>
  <c r="J21" i="11"/>
  <c r="K21" i="11"/>
  <c r="N21" i="11"/>
  <c r="N22" i="11"/>
  <c r="C23" i="11"/>
  <c r="D23" i="11"/>
  <c r="E23" i="11"/>
  <c r="F23" i="11"/>
  <c r="G23" i="11"/>
  <c r="H23" i="11"/>
  <c r="I23" i="11"/>
  <c r="J23" i="11"/>
  <c r="K23" i="11"/>
  <c r="N23" i="11"/>
  <c r="N24" i="11"/>
  <c r="Q24" i="11"/>
  <c r="R24" i="11"/>
  <c r="K47" i="9"/>
  <c r="Q27" i="11"/>
  <c r="O27" i="11"/>
  <c r="K49" i="2"/>
  <c r="Q28" i="11"/>
  <c r="O28" i="11"/>
  <c r="K49" i="3"/>
  <c r="Q29" i="11"/>
  <c r="O29" i="11"/>
  <c r="K47" i="4"/>
  <c r="Q30" i="11"/>
  <c r="O30" i="11"/>
  <c r="K47" i="5"/>
  <c r="Q31" i="11"/>
  <c r="O31" i="11"/>
  <c r="K47" i="6"/>
  <c r="Q32" i="11"/>
  <c r="O32" i="11"/>
  <c r="O33" i="11"/>
  <c r="N34" i="11"/>
  <c r="O34" i="11"/>
  <c r="Q34" i="11"/>
  <c r="I37" i="11"/>
  <c r="J37" i="11"/>
  <c r="K37" i="11"/>
  <c r="L37" i="11"/>
  <c r="C38" i="11"/>
  <c r="D38" i="11"/>
  <c r="E38" i="11"/>
  <c r="F38" i="11"/>
  <c r="G38" i="11"/>
  <c r="H38" i="11"/>
  <c r="L38" i="11"/>
  <c r="M38" i="11"/>
  <c r="C39" i="11"/>
  <c r="D39" i="11"/>
  <c r="E39" i="11"/>
  <c r="F39" i="11"/>
  <c r="G39" i="11"/>
  <c r="H39" i="11"/>
  <c r="L39" i="11"/>
  <c r="M39" i="11"/>
  <c r="P39" i="11"/>
  <c r="C40" i="11"/>
  <c r="D40" i="11"/>
  <c r="E40" i="11"/>
  <c r="F40" i="11"/>
  <c r="G40" i="11"/>
  <c r="H40" i="11"/>
  <c r="L40" i="11"/>
  <c r="M40" i="11"/>
  <c r="C41" i="11"/>
  <c r="D41" i="11"/>
  <c r="E41" i="11"/>
  <c r="F41" i="11"/>
  <c r="G41" i="11"/>
  <c r="H41" i="11"/>
  <c r="L41" i="11"/>
  <c r="M41" i="11"/>
  <c r="C42" i="11"/>
  <c r="D42" i="11"/>
  <c r="E42" i="11"/>
  <c r="F42" i="11"/>
  <c r="G42" i="11"/>
  <c r="H42" i="11"/>
  <c r="L42" i="11"/>
  <c r="M42" i="11"/>
  <c r="C43" i="11"/>
  <c r="D43" i="11"/>
  <c r="E43" i="11"/>
  <c r="F43" i="11"/>
  <c r="G43" i="11"/>
  <c r="H43" i="11"/>
  <c r="L43" i="11"/>
  <c r="M43" i="11"/>
  <c r="C44" i="11"/>
  <c r="D44" i="11"/>
  <c r="E44" i="11"/>
  <c r="F44" i="11"/>
  <c r="G44" i="11"/>
  <c r="H44" i="11"/>
  <c r="I44" i="11"/>
  <c r="J44" i="11"/>
  <c r="K44" i="11"/>
  <c r="L44" i="11"/>
  <c r="P45" i="11"/>
  <c r="D47" i="11"/>
  <c r="E47" i="11"/>
  <c r="F47" i="11"/>
  <c r="G47" i="11"/>
  <c r="H47" i="11"/>
  <c r="I47" i="11"/>
  <c r="L47" i="11"/>
  <c r="M47" i="11"/>
  <c r="D48" i="11"/>
  <c r="E48" i="11"/>
  <c r="F48" i="11"/>
  <c r="G48" i="11"/>
  <c r="H48" i="11"/>
  <c r="I48" i="11"/>
  <c r="L48" i="11"/>
  <c r="M48" i="11"/>
  <c r="P48" i="11"/>
  <c r="D49" i="11"/>
  <c r="E49" i="11"/>
  <c r="F49" i="11"/>
  <c r="G49" i="11"/>
  <c r="H49" i="11"/>
  <c r="I49" i="11"/>
  <c r="L49" i="11"/>
  <c r="M49" i="11"/>
  <c r="D50" i="11"/>
  <c r="E50" i="11"/>
  <c r="F50" i="11"/>
  <c r="G50" i="11"/>
  <c r="H50" i="11"/>
  <c r="I50" i="11"/>
  <c r="L50" i="11"/>
  <c r="M50" i="11"/>
  <c r="P50" i="11"/>
  <c r="D51" i="11"/>
  <c r="E51" i="11"/>
  <c r="F51" i="11"/>
  <c r="G51" i="11"/>
  <c r="H51" i="11"/>
  <c r="I51" i="11"/>
  <c r="L51" i="11"/>
  <c r="M51" i="11"/>
  <c r="D52" i="11"/>
  <c r="E52" i="11"/>
  <c r="F52" i="11"/>
  <c r="G52" i="11"/>
  <c r="H52" i="11"/>
  <c r="I52" i="11"/>
  <c r="L52" i="11"/>
  <c r="M52" i="11"/>
  <c r="C53" i="11"/>
  <c r="D53" i="11"/>
  <c r="E53" i="11"/>
  <c r="F53" i="11"/>
  <c r="G53" i="11"/>
  <c r="H53" i="11"/>
  <c r="I53" i="11"/>
  <c r="K53" i="11"/>
  <c r="L53" i="11"/>
  <c r="M53" i="11"/>
  <c r="L57" i="11"/>
  <c r="L58" i="11"/>
  <c r="L59" i="11"/>
  <c r="L60" i="11"/>
  <c r="L61" i="11"/>
  <c r="L62" i="11"/>
  <c r="D63" i="11"/>
  <c r="E63" i="11"/>
  <c r="F63" i="11"/>
  <c r="G63" i="11"/>
  <c r="H63" i="11"/>
  <c r="I63" i="11"/>
  <c r="J63" i="11"/>
  <c r="K63" i="11"/>
  <c r="L63" i="11"/>
  <c r="C36" i="9"/>
  <c r="I36" i="9"/>
  <c r="J36" i="9"/>
  <c r="C47" i="9"/>
  <c r="J47" i="9"/>
  <c r="C49" i="9"/>
  <c r="D49" i="9"/>
  <c r="F49" i="9"/>
  <c r="G49" i="9"/>
  <c r="H49" i="9"/>
  <c r="I49" i="9"/>
  <c r="J49" i="9"/>
  <c r="K49" i="9"/>
  <c r="C36" i="2"/>
  <c r="I36" i="2"/>
  <c r="J36" i="2"/>
  <c r="C49" i="2"/>
  <c r="J49" i="2"/>
  <c r="C51" i="2"/>
  <c r="D51" i="2"/>
  <c r="F51" i="2"/>
  <c r="G51" i="2"/>
  <c r="H51" i="2"/>
  <c r="I51" i="2"/>
  <c r="J51" i="2"/>
  <c r="K51" i="2"/>
  <c r="C36" i="3"/>
  <c r="I36" i="3"/>
  <c r="J36" i="3"/>
  <c r="C49" i="3"/>
  <c r="J49" i="3"/>
  <c r="C51" i="3"/>
  <c r="D51" i="3"/>
  <c r="E51" i="3"/>
  <c r="F51" i="3"/>
  <c r="G51" i="3"/>
  <c r="H51" i="3"/>
  <c r="I51" i="3"/>
  <c r="J51" i="3"/>
  <c r="K51" i="3"/>
  <c r="C36" i="4"/>
  <c r="I36" i="4"/>
  <c r="J36" i="4"/>
  <c r="C47" i="4"/>
  <c r="J47" i="4"/>
  <c r="C49" i="4"/>
  <c r="D49" i="4"/>
  <c r="E49" i="4"/>
  <c r="F49" i="4"/>
  <c r="G49" i="4"/>
  <c r="H49" i="4"/>
  <c r="I49" i="4"/>
  <c r="J49" i="4"/>
  <c r="K49" i="4"/>
  <c r="C36" i="5"/>
  <c r="I36" i="5"/>
  <c r="J36" i="5"/>
  <c r="C47" i="5"/>
  <c r="J47" i="5"/>
  <c r="C49" i="5"/>
  <c r="D49" i="5"/>
  <c r="E49" i="5"/>
  <c r="F49" i="5"/>
  <c r="G49" i="5"/>
  <c r="H49" i="5"/>
  <c r="I49" i="5"/>
  <c r="J49" i="5"/>
  <c r="K49" i="5"/>
  <c r="C36" i="6"/>
  <c r="I36" i="6"/>
  <c r="J36" i="6"/>
  <c r="C47" i="6"/>
  <c r="J47" i="6"/>
  <c r="C49" i="6"/>
  <c r="D49" i="6"/>
  <c r="F49" i="6"/>
  <c r="G49" i="6"/>
  <c r="H49" i="6"/>
  <c r="I49" i="6"/>
  <c r="J49" i="6"/>
  <c r="K49" i="6"/>
</calcChain>
</file>

<file path=xl/comments1.xml><?xml version="1.0" encoding="utf-8"?>
<comments xmlns="http://schemas.openxmlformats.org/spreadsheetml/2006/main">
  <authors>
    <author>Constantinos Mylonas</author>
  </authors>
  <commentList>
    <comment ref="E6" authorId="0">
      <text>
        <r>
          <rPr>
            <b/>
            <sz val="9"/>
            <color indexed="81"/>
            <rFont val="Calibri"/>
            <family val="2"/>
          </rPr>
          <t>Constantinos Mylonas:</t>
        </r>
        <r>
          <rPr>
            <sz val="9"/>
            <color indexed="81"/>
            <rFont val="Calibri"/>
            <family val="2"/>
          </rPr>
          <t xml:space="preserve">
Cut to reduce nutrition, reallocate to health and dissemination</t>
        </r>
      </text>
    </comment>
    <comment ref="H6" authorId="0">
      <text>
        <r>
          <rPr>
            <b/>
            <sz val="9"/>
            <color indexed="81"/>
            <rFont val="Calibri"/>
            <family val="2"/>
          </rPr>
          <t>Constantinos Mylonas:</t>
        </r>
        <r>
          <rPr>
            <sz val="9"/>
            <color indexed="81"/>
            <rFont val="Calibri"/>
            <family val="2"/>
          </rPr>
          <t xml:space="preserve">
Added 10,000 to increaase health</t>
        </r>
      </text>
    </comment>
    <comment ref="E8" authorId="0">
      <text>
        <r>
          <rPr>
            <b/>
            <sz val="9"/>
            <color indexed="81"/>
            <rFont val="Calibri"/>
            <family val="2"/>
          </rPr>
          <t>Constantinos Mylonas:</t>
        </r>
        <r>
          <rPr>
            <sz val="9"/>
            <color indexed="81"/>
            <rFont val="Calibri"/>
            <family val="2"/>
          </rPr>
          <t xml:space="preserve">
Cut to reduce nutrition, reallocate to health and dissemination
</t>
        </r>
      </text>
    </comment>
    <comment ref="G8" authorId="0">
      <text>
        <r>
          <rPr>
            <b/>
            <sz val="11"/>
            <color rgb="FF000090"/>
            <rFont val="Calibri"/>
          </rPr>
          <t>Constantinos Mylonas:</t>
        </r>
        <r>
          <rPr>
            <sz val="11"/>
            <color rgb="FF000090"/>
            <rFont val="Calibri"/>
          </rPr>
          <t xml:space="preserve">
This amount was reduced from 130,000, in order to account for the difference in the IRTA busget (A3) submitted to me on 20131007, which had an increase  in the Dissemination budget by 6,494.  So the amount allocated to this WP may not reflect reality, but it is up to IRTA to allocate their budget.</t>
        </r>
      </text>
    </comment>
    <comment ref="H8" authorId="0">
      <text>
        <r>
          <rPr>
            <b/>
            <sz val="9"/>
            <color indexed="81"/>
            <rFont val="Calibri"/>
            <family val="2"/>
          </rPr>
          <t>Constantinos Mylonas:</t>
        </r>
        <r>
          <rPr>
            <sz val="9"/>
            <color indexed="81"/>
            <rFont val="Calibri"/>
            <family val="2"/>
          </rPr>
          <t xml:space="preserve">
Added 20,000  to increaase health.  Alicia, allocagted ~3150 to Dissemination</t>
        </r>
      </text>
    </comment>
    <comment ref="E22" authorId="0">
      <text>
        <r>
          <rPr>
            <b/>
            <sz val="9"/>
            <color indexed="81"/>
            <rFont val="Calibri"/>
            <family val="2"/>
          </rPr>
          <t>Constantinos Mylonas:</t>
        </r>
        <r>
          <rPr>
            <sz val="9"/>
            <color indexed="81"/>
            <rFont val="Calibri"/>
            <family val="2"/>
          </rPr>
          <t xml:space="preserve">
Cut to reduce nutrition, reallocate to health and dissemination</t>
        </r>
      </text>
    </comment>
    <comment ref="N25" authorId="0">
      <text>
        <r>
          <rPr>
            <b/>
            <sz val="9"/>
            <color indexed="81"/>
            <rFont val="Calibri"/>
            <family val="2"/>
          </rPr>
          <t>Constantinos Mylonas:</t>
        </r>
        <r>
          <rPr>
            <sz val="9"/>
            <color indexed="81"/>
            <rFont val="Calibri"/>
            <family val="2"/>
          </rPr>
          <t xml:space="preserve">
Marisol moved this to WP3.2 amberjack, but there was no recommendation for more work on nutrition/health in amberjack</t>
        </r>
      </text>
    </comment>
  </commentList>
</comments>
</file>

<file path=xl/comments2.xml><?xml version="1.0" encoding="utf-8"?>
<comments xmlns="http://schemas.openxmlformats.org/spreadsheetml/2006/main">
  <authors>
    <author>Constantinos Mylonas</author>
  </authors>
  <commentList>
    <comment ref="D6" authorId="0">
      <text>
        <r>
          <rPr>
            <b/>
            <sz val="9"/>
            <color indexed="81"/>
            <rFont val="Calibri"/>
            <family val="2"/>
          </rPr>
          <t>Constantinos Mylonas:</t>
        </r>
        <r>
          <rPr>
            <sz val="9"/>
            <color indexed="81"/>
            <rFont val="Calibri"/>
            <family val="2"/>
          </rPr>
          <t xml:space="preserve">
Previously 99,843 in Amend 2.</t>
        </r>
      </text>
    </comment>
    <comment ref="H6" authorId="0">
      <text>
        <r>
          <rPr>
            <b/>
            <sz val="9"/>
            <color indexed="81"/>
            <rFont val="Calibri"/>
            <family val="2"/>
          </rPr>
          <t>Constantinos Mylonas:</t>
        </r>
        <r>
          <rPr>
            <sz val="9"/>
            <color indexed="81"/>
            <rFont val="Calibri"/>
            <family val="2"/>
          </rPr>
          <t xml:space="preserve">
Added 10,000 to increaase health</t>
        </r>
      </text>
    </comment>
    <comment ref="E7" authorId="0">
      <text>
        <r>
          <rPr>
            <b/>
            <sz val="9"/>
            <color indexed="81"/>
            <rFont val="Calibri"/>
            <family val="2"/>
          </rPr>
          <t>Constantinos Mylonas:</t>
        </r>
        <r>
          <rPr>
            <sz val="9"/>
            <color indexed="81"/>
            <rFont val="Calibri"/>
            <family val="2"/>
          </rPr>
          <t xml:space="preserve">
Cut 30,000 to reduce nutrition, reallocate to health and dissemination</t>
        </r>
      </text>
    </comment>
    <comment ref="H7" authorId="0">
      <text>
        <r>
          <rPr>
            <b/>
            <sz val="9"/>
            <color indexed="81"/>
            <rFont val="Calibri"/>
            <family val="2"/>
          </rPr>
          <t>Constantinos Mylonas:</t>
        </r>
        <r>
          <rPr>
            <sz val="9"/>
            <color indexed="81"/>
            <rFont val="Calibri"/>
            <family val="2"/>
          </rPr>
          <t xml:space="preserve">
Added 30000 
 to increaase health</t>
        </r>
      </text>
    </comment>
    <comment ref="E9" authorId="0">
      <text>
        <r>
          <rPr>
            <b/>
            <sz val="9"/>
            <color indexed="81"/>
            <rFont val="Calibri"/>
            <family val="2"/>
          </rPr>
          <t>Constantinos Mylonas:</t>
        </r>
        <r>
          <rPr>
            <sz val="9"/>
            <color indexed="81"/>
            <rFont val="Calibri"/>
            <family val="2"/>
          </rPr>
          <t xml:space="preserve">
Cut to reduce nutrition, reallocate to health and dissemination</t>
        </r>
      </text>
    </comment>
    <comment ref="E20" authorId="0">
      <text>
        <r>
          <rPr>
            <b/>
            <sz val="9"/>
            <color indexed="81"/>
            <rFont val="Calibri"/>
            <family val="2"/>
          </rPr>
          <t>Constantinos Mylonas:</t>
        </r>
        <r>
          <rPr>
            <sz val="9"/>
            <color indexed="81"/>
            <rFont val="Calibri"/>
            <family val="2"/>
          </rPr>
          <t xml:space="preserve">
Cut 10000 to reduce nutrition, reallocate to health and dissemination</t>
        </r>
      </text>
    </comment>
    <comment ref="H20" authorId="0">
      <text>
        <r>
          <rPr>
            <b/>
            <sz val="9"/>
            <color indexed="81"/>
            <rFont val="Calibri"/>
            <family val="2"/>
          </rPr>
          <t>Constantinos Mylonas:</t>
        </r>
        <r>
          <rPr>
            <sz val="9"/>
            <color indexed="81"/>
            <rFont val="Calibri"/>
            <family val="2"/>
          </rPr>
          <t xml:space="preserve">
Added 17,000  to increaase health</t>
        </r>
      </text>
    </comment>
    <comment ref="E25" authorId="0">
      <text>
        <r>
          <rPr>
            <b/>
            <sz val="9"/>
            <color indexed="81"/>
            <rFont val="Calibri"/>
            <family val="2"/>
          </rPr>
          <t>Constantinos Mylonas:</t>
        </r>
        <r>
          <rPr>
            <sz val="9"/>
            <color indexed="81"/>
            <rFont val="Calibri"/>
            <family val="2"/>
          </rPr>
          <t xml:space="preserve">
Cut 5000 to reduce nutrition, reallocate to health and dissemination, but then I moved 8000 back.  As I did not see the participation of SARC in Pathology</t>
        </r>
      </text>
    </comment>
    <comment ref="D38" authorId="0">
      <text>
        <r>
          <rPr>
            <b/>
            <sz val="9"/>
            <color indexed="81"/>
            <rFont val="Calibri"/>
            <family val="2"/>
          </rPr>
          <t xml:space="preserve">Constantinos MylonasPrevious was 200,000 at amend 2
</t>
        </r>
      </text>
    </comment>
    <comment ref="D39" authorId="0">
      <text>
        <r>
          <rPr>
            <b/>
            <sz val="9"/>
            <color indexed="81"/>
            <rFont val="Calibri"/>
            <family val="2"/>
          </rPr>
          <t>Constantinos Mylonas:</t>
        </r>
        <r>
          <rPr>
            <sz val="9"/>
            <color indexed="81"/>
            <rFont val="Calibri"/>
            <family val="2"/>
          </rPr>
          <t xml:space="preserve">
Was 124,920 in Amend 2</t>
        </r>
      </text>
    </comment>
  </commentList>
</comments>
</file>

<file path=xl/comments3.xml><?xml version="1.0" encoding="utf-8"?>
<comments xmlns="http://schemas.openxmlformats.org/spreadsheetml/2006/main">
  <authors>
    <author>Constantinos Mylonas</author>
  </authors>
  <commentList>
    <comment ref="E46" authorId="0">
      <text>
        <r>
          <rPr>
            <b/>
            <sz val="9"/>
            <color indexed="81"/>
            <rFont val="Calibri"/>
            <family val="2"/>
          </rPr>
          <t>Constantinos Mylonas:</t>
        </r>
        <r>
          <rPr>
            <sz val="9"/>
            <color indexed="81"/>
            <rFont val="Calibri"/>
            <family val="2"/>
          </rPr>
          <t xml:space="preserve">
Check the actual values from the partner, plus the actual PM per WP</t>
        </r>
      </text>
    </comment>
  </commentList>
</comments>
</file>

<file path=xl/comments4.xml><?xml version="1.0" encoding="utf-8"?>
<comments xmlns="http://schemas.openxmlformats.org/spreadsheetml/2006/main">
  <authors>
    <author>Constantinos Mylonas</author>
  </authors>
  <commentList>
    <comment ref="H12" authorId="0">
      <text>
        <r>
          <rPr>
            <b/>
            <sz val="9"/>
            <color indexed="81"/>
            <rFont val="Calibri"/>
            <family val="2"/>
          </rPr>
          <t>Constantinos Mylonas:</t>
        </r>
        <r>
          <rPr>
            <sz val="9"/>
            <color indexed="81"/>
            <rFont val="Calibri"/>
            <family val="2"/>
          </rPr>
          <t xml:space="preserve">
Added 30000 to increaase health</t>
        </r>
      </text>
    </comment>
    <comment ref="E22" authorId="0">
      <text>
        <r>
          <rPr>
            <b/>
            <sz val="9"/>
            <color indexed="81"/>
            <rFont val="Calibri"/>
            <family val="2"/>
          </rPr>
          <t>Constantinos Mylonas:</t>
        </r>
        <r>
          <rPr>
            <sz val="9"/>
            <color indexed="81"/>
            <rFont val="Calibri"/>
            <family val="2"/>
          </rPr>
          <t xml:space="preserve">
Would like to redcue by 8,000 to account for SARC participation</t>
        </r>
      </text>
    </comment>
  </commentList>
</comments>
</file>

<file path=xl/comments5.xml><?xml version="1.0" encoding="utf-8"?>
<comments xmlns="http://schemas.openxmlformats.org/spreadsheetml/2006/main">
  <authors>
    <author>Constantinos Mylonas</author>
  </authors>
  <commentList>
    <comment ref="F24" authorId="0">
      <text>
        <r>
          <rPr>
            <b/>
            <sz val="9"/>
            <color indexed="81"/>
            <rFont val="Calibri"/>
            <family val="2"/>
          </rPr>
          <t>Constantinos Mylonas:</t>
        </r>
        <r>
          <rPr>
            <sz val="9"/>
            <color indexed="81"/>
            <rFont val="Calibri"/>
            <family val="2"/>
          </rPr>
          <t xml:space="preserve">
Increased by 10,000</t>
        </r>
      </text>
    </comment>
  </commentList>
</comments>
</file>

<file path=xl/comments6.xml><?xml version="1.0" encoding="utf-8"?>
<comments xmlns="http://schemas.openxmlformats.org/spreadsheetml/2006/main">
  <authors>
    <author>Constantinos Mylonas</author>
  </authors>
  <commentList>
    <comment ref="E9" authorId="0">
      <text>
        <r>
          <rPr>
            <b/>
            <sz val="9"/>
            <color indexed="81"/>
            <rFont val="Calibri"/>
            <family val="2"/>
          </rPr>
          <t>Constantinos Mylonas:</t>
        </r>
        <r>
          <rPr>
            <sz val="9"/>
            <color indexed="81"/>
            <rFont val="Calibri"/>
            <family val="2"/>
          </rPr>
          <t xml:space="preserve">
This includes +40,000 for #12, less than the 50,000 I allocated initially, since IOLR chose to participate with 10K in the greater amberjack</t>
        </r>
      </text>
    </comment>
    <comment ref="E23" authorId="0">
      <text>
        <r>
          <rPr>
            <b/>
            <sz val="9"/>
            <color indexed="81"/>
            <rFont val="Calibri"/>
            <family val="2"/>
          </rPr>
          <t>Constantinos Mylonas:</t>
        </r>
        <r>
          <rPr>
            <sz val="9"/>
            <color indexed="81"/>
            <rFont val="Calibri"/>
            <family val="2"/>
          </rPr>
          <t xml:space="preserve">
was 15,000</t>
        </r>
      </text>
    </comment>
    <comment ref="G23" authorId="0">
      <text>
        <r>
          <rPr>
            <b/>
            <sz val="9"/>
            <color indexed="81"/>
            <rFont val="Calibri"/>
            <family val="2"/>
          </rPr>
          <t>Constantinos Mylonas:</t>
        </r>
        <r>
          <rPr>
            <sz val="9"/>
            <color indexed="81"/>
            <rFont val="Calibri"/>
            <family val="2"/>
          </rPr>
          <t xml:space="preserve">
was 20071</t>
        </r>
      </text>
    </comment>
    <comment ref="D39" authorId="0">
      <text>
        <r>
          <rPr>
            <b/>
            <sz val="9"/>
            <color indexed="81"/>
            <rFont val="Calibri"/>
            <family val="2"/>
          </rPr>
          <t>Constantinos Mylonas:</t>
        </r>
        <r>
          <rPr>
            <sz val="9"/>
            <color indexed="81"/>
            <rFont val="Calibri"/>
            <family val="2"/>
          </rPr>
          <t xml:space="preserve">
Previous was 30,000
</t>
        </r>
      </text>
    </comment>
    <comment ref="D41" authorId="0">
      <text>
        <r>
          <rPr>
            <b/>
            <sz val="9"/>
            <color indexed="81"/>
            <rFont val="Calibri"/>
            <family val="2"/>
          </rPr>
          <t>Constantinos Mylonas:</t>
        </r>
        <r>
          <rPr>
            <sz val="9"/>
            <color indexed="81"/>
            <rFont val="Calibri"/>
            <family val="2"/>
          </rPr>
          <t xml:space="preserve">
previous was 0,000</t>
        </r>
      </text>
    </comment>
  </commentList>
</comments>
</file>

<file path=xl/comments7.xml><?xml version="1.0" encoding="utf-8"?>
<comments xmlns="http://schemas.openxmlformats.org/spreadsheetml/2006/main">
  <authors>
    <author>Constantinos Mylonas</author>
  </authors>
  <commentList>
    <comment ref="F6" authorId="0">
      <text>
        <r>
          <rPr>
            <b/>
            <sz val="9"/>
            <color indexed="81"/>
            <rFont val="Calibri"/>
            <family val="2"/>
          </rPr>
          <t>Constantinos Mylonas:</t>
        </r>
        <r>
          <rPr>
            <sz val="9"/>
            <color indexed="81"/>
            <rFont val="Calibri"/>
            <family val="2"/>
          </rPr>
          <t xml:space="preserve">
Correct this in the NEFF as it shows 34,000 in the DOW</t>
        </r>
      </text>
    </comment>
    <comment ref="F8" authorId="0">
      <text>
        <r>
          <rPr>
            <b/>
            <sz val="9"/>
            <color indexed="81"/>
            <rFont val="Calibri"/>
            <family val="2"/>
          </rPr>
          <t>Constantinos Mylonas:</t>
        </r>
        <r>
          <rPr>
            <sz val="9"/>
            <color indexed="81"/>
            <rFont val="Calibri"/>
            <family val="2"/>
          </rPr>
          <t xml:space="preserve">
I took the subcontract from here.  Have taken 75% of the contract.
</t>
        </r>
      </text>
    </comment>
    <comment ref="G11" authorId="0">
      <text>
        <r>
          <rPr>
            <b/>
            <sz val="9"/>
            <color indexed="81"/>
            <rFont val="Calibri"/>
            <family val="2"/>
          </rPr>
          <t>Constantinos Mylonas:</t>
        </r>
        <r>
          <rPr>
            <sz val="9"/>
            <color indexed="81"/>
            <rFont val="Calibri"/>
            <family val="2"/>
          </rPr>
          <t xml:space="preserve">
Was 94500 before</t>
        </r>
      </text>
    </comment>
    <comment ref="F16" authorId="0">
      <text>
        <r>
          <rPr>
            <b/>
            <sz val="9"/>
            <color indexed="81"/>
            <rFont val="Calibri"/>
            <family val="2"/>
          </rPr>
          <t>Constantinos Mylonas:</t>
        </r>
        <r>
          <rPr>
            <sz val="9"/>
            <color indexed="81"/>
            <rFont val="Calibri"/>
            <family val="2"/>
          </rPr>
          <t xml:space="preserve">
Previous budget was 218,689.  Reduced by 28,335 (Personnel (plus overheads) of EU contribution.
</t>
        </r>
      </text>
    </comment>
    <comment ref="E23" authorId="0">
      <text>
        <r>
          <rPr>
            <b/>
            <sz val="9"/>
            <color indexed="81"/>
            <rFont val="Calibri"/>
            <family val="2"/>
          </rPr>
          <t>Constantinos Mylonas:</t>
        </r>
        <r>
          <rPr>
            <sz val="9"/>
            <color indexed="81"/>
            <rFont val="Calibri"/>
            <family val="2"/>
          </rPr>
          <t xml:space="preserve">
Was 79,372</t>
        </r>
      </text>
    </comment>
    <comment ref="F23" authorId="0">
      <text>
        <r>
          <rPr>
            <b/>
            <sz val="9"/>
            <color indexed="81"/>
            <rFont val="Calibri"/>
            <family val="2"/>
          </rPr>
          <t>Constantinos Mylonas:</t>
        </r>
        <r>
          <rPr>
            <sz val="9"/>
            <color indexed="81"/>
            <rFont val="Calibri"/>
            <family val="2"/>
          </rPr>
          <t xml:space="preserve">
Was 50000
</t>
        </r>
      </text>
    </comment>
    <comment ref="F34" authorId="0">
      <text>
        <r>
          <rPr>
            <b/>
            <sz val="9"/>
            <color indexed="81"/>
            <rFont val="Calibri"/>
            <family val="2"/>
          </rPr>
          <t>Constantinos Mylonas:</t>
        </r>
        <r>
          <rPr>
            <sz val="9"/>
            <color indexed="81"/>
            <rFont val="Calibri"/>
            <family val="2"/>
          </rPr>
          <t xml:space="preserve">
Previous budget was increased by 80309  from AU contributio, plus ~35,000 additional request.</t>
        </r>
      </text>
    </comment>
    <comment ref="G39" authorId="0">
      <text>
        <r>
          <rPr>
            <b/>
            <sz val="9"/>
            <color indexed="81"/>
            <rFont val="Calibri"/>
            <family val="2"/>
          </rPr>
          <t>Constantinos Mylonas:</t>
        </r>
        <r>
          <rPr>
            <sz val="9"/>
            <color indexed="81"/>
            <rFont val="Calibri"/>
            <family val="2"/>
          </rPr>
          <t xml:space="preserve">
Previous 3000</t>
        </r>
      </text>
    </comment>
    <comment ref="G44" authorId="0">
      <text>
        <r>
          <rPr>
            <b/>
            <sz val="9"/>
            <color indexed="81"/>
            <rFont val="Calibri"/>
            <family val="2"/>
          </rPr>
          <t>Constantinos Mylonas:</t>
        </r>
        <r>
          <rPr>
            <sz val="9"/>
            <color indexed="81"/>
            <rFont val="Calibri"/>
            <family val="2"/>
          </rPr>
          <t xml:space="preserve">
Previous 3000
</t>
        </r>
      </text>
    </comment>
  </commentList>
</comments>
</file>

<file path=xl/sharedStrings.xml><?xml version="1.0" encoding="utf-8"?>
<sst xmlns="http://schemas.openxmlformats.org/spreadsheetml/2006/main" count="773" uniqueCount="201">
  <si>
    <t>18. CTAQUA</t>
  </si>
  <si>
    <t>19. CMRM</t>
  </si>
  <si>
    <t>20. SARC</t>
  </si>
  <si>
    <t>WP6. Socio Eco</t>
  </si>
  <si>
    <t>WP1. Mgmt</t>
  </si>
  <si>
    <t>WP8. Dissemination</t>
  </si>
  <si>
    <r>
      <t>From original allocation, plus 10,000 for Re</t>
    </r>
    <r>
      <rPr>
        <sz val="12"/>
        <rFont val="Calibri"/>
      </rPr>
      <t>pro +20,000 for DTU/ULPGC/ULL interaction</t>
    </r>
  </si>
  <si>
    <t xml:space="preserve"> TOTAL Mgmt (RTD and SMEs)</t>
  </si>
  <si>
    <t>Management (PC)</t>
  </si>
  <si>
    <t>Dissemination (WP 8)</t>
  </si>
  <si>
    <t>Mgmt (RTD partners)</t>
  </si>
  <si>
    <t>Current allocation</t>
  </si>
  <si>
    <t>Initial (July)</t>
  </si>
  <si>
    <t>Whole proposal</t>
  </si>
  <si>
    <t>Management (annual meetings)</t>
  </si>
  <si>
    <t>Management (WP7)</t>
  </si>
  <si>
    <t>WP 1 Mgmt</t>
  </si>
  <si>
    <t>WP 8 Dissemination</t>
  </si>
  <si>
    <t>DIVERSIFY</t>
  </si>
  <si>
    <t>Participant no./short name</t>
  </si>
  <si>
    <t>Repro</t>
  </si>
  <si>
    <t>Nutrition</t>
  </si>
  <si>
    <t>Larval</t>
  </si>
  <si>
    <t>Grow out</t>
  </si>
  <si>
    <t>Pathology</t>
  </si>
  <si>
    <t>Socio Eco</t>
  </si>
  <si>
    <t>1. HCMR</t>
  </si>
  <si>
    <t>3. IRTA</t>
  </si>
  <si>
    <t>4.IOLR</t>
  </si>
  <si>
    <t>5. UNIABDN</t>
  </si>
  <si>
    <t>7. IMR</t>
  </si>
  <si>
    <t>8. IEO</t>
  </si>
  <si>
    <t>11. AU</t>
  </si>
  <si>
    <t>12. APROMAR</t>
  </si>
  <si>
    <t>14. IFREMER</t>
  </si>
  <si>
    <t>15. ULL</t>
  </si>
  <si>
    <t>16. FUNDP</t>
  </si>
  <si>
    <t>17. NIFES</t>
  </si>
  <si>
    <t>21. DTU</t>
  </si>
  <si>
    <t>Total</t>
  </si>
  <si>
    <t>KBBE 2013.1.2.09. Diversification of fish species and products in aquaculture</t>
  </si>
  <si>
    <t>Budget per partner:</t>
  </si>
  <si>
    <t>Meagre</t>
  </si>
  <si>
    <t>pike perch</t>
  </si>
  <si>
    <t>RTD</t>
  </si>
  <si>
    <t>SME</t>
  </si>
  <si>
    <t>TOTAL RTD</t>
  </si>
  <si>
    <t>Totl SME</t>
  </si>
  <si>
    <t>Total budget</t>
  </si>
  <si>
    <t>Total EU Contribution</t>
  </si>
  <si>
    <t>Budget</t>
  </si>
  <si>
    <t>SMEs</t>
  </si>
  <si>
    <t>Dissemination</t>
  </si>
  <si>
    <t>WP Socioeconomics</t>
  </si>
  <si>
    <t>Budget per species</t>
  </si>
  <si>
    <t>Pike perch</t>
  </si>
  <si>
    <t>Halibut</t>
  </si>
  <si>
    <t>mullet</t>
  </si>
  <si>
    <t>All species</t>
  </si>
  <si>
    <t>9. UL</t>
  </si>
  <si>
    <t>Mgmt</t>
  </si>
  <si>
    <t>24. ITTICAL</t>
  </si>
  <si>
    <t>23. ARGO</t>
  </si>
  <si>
    <t>27. FORKYS</t>
  </si>
  <si>
    <t>28. CANEXMAR</t>
  </si>
  <si>
    <t>29. ASIALOR</t>
  </si>
  <si>
    <t>30. MAREMAR</t>
  </si>
  <si>
    <t>meagre</t>
  </si>
  <si>
    <t>amberjack</t>
  </si>
  <si>
    <t>halibut</t>
  </si>
  <si>
    <t>wreckfish</t>
  </si>
  <si>
    <t>Proposed allocation</t>
  </si>
  <si>
    <t>Actual allocation</t>
  </si>
  <si>
    <t>Seriola/amberjack</t>
  </si>
  <si>
    <t>Wreckfish</t>
  </si>
  <si>
    <t>Mullet</t>
  </si>
  <si>
    <t>All workpackages</t>
  </si>
  <si>
    <t>Amberjack</t>
  </si>
  <si>
    <t>Pikeperch</t>
  </si>
  <si>
    <t>Reproduction &amp; Genetics</t>
  </si>
  <si>
    <t>Larval Husbandry</t>
  </si>
  <si>
    <t>Grow out husbandry</t>
  </si>
  <si>
    <t>Fish Health</t>
  </si>
  <si>
    <t>Socioeconomics</t>
  </si>
  <si>
    <t>Work Package #</t>
  </si>
  <si>
    <t>Budget per Work package/Species:</t>
  </si>
  <si>
    <t>Species/WP title</t>
  </si>
  <si>
    <t>Allocated</t>
  </si>
  <si>
    <t>2. Nutrition</t>
  </si>
  <si>
    <t>8. Dissemination</t>
  </si>
  <si>
    <t>TOTAL</t>
  </si>
  <si>
    <t>Overbudget</t>
  </si>
  <si>
    <t>wrecjfish</t>
  </si>
  <si>
    <t>Sent to</t>
  </si>
  <si>
    <t>partners</t>
  </si>
  <si>
    <t>in October</t>
  </si>
  <si>
    <t>w/ errors</t>
  </si>
  <si>
    <t>1. Repro &amp; Gen</t>
  </si>
  <si>
    <t>3. Larval</t>
  </si>
  <si>
    <t xml:space="preserve">4. Grow out </t>
  </si>
  <si>
    <t>5. Health</t>
  </si>
  <si>
    <t>RTD allocation</t>
  </si>
  <si>
    <t>RTD budgeted</t>
  </si>
  <si>
    <t>Initial Allocation</t>
  </si>
  <si>
    <t>From original allocation, plus 40,000 for grow out, 50,350 for Repro and minus 40,000 for larvae</t>
  </si>
  <si>
    <t>All WP</t>
  </si>
  <si>
    <t>From original allocation, plus 10,000 for Health, 17300 for Larvae and 32000 for Repro</t>
  </si>
  <si>
    <t>SME/RTD</t>
  </si>
  <si>
    <t>Overbudget RTD</t>
  </si>
  <si>
    <t>Overbudget SME</t>
  </si>
  <si>
    <t>SME allocation</t>
  </si>
  <si>
    <t>SME budgeted</t>
  </si>
  <si>
    <t>P7</t>
  </si>
  <si>
    <t>TOTAL Budget EU</t>
  </si>
  <si>
    <t>RTD budget EU</t>
  </si>
  <si>
    <t>SME budget EU</t>
  </si>
  <si>
    <t>Repro &amp; Gen</t>
  </si>
  <si>
    <t xml:space="preserve">Grow out </t>
  </si>
  <si>
    <t>Health</t>
  </si>
  <si>
    <t>SocioEco</t>
  </si>
  <si>
    <t>1. Coord</t>
  </si>
  <si>
    <t>Mgmt SMEs</t>
  </si>
  <si>
    <t>Deficit</t>
  </si>
  <si>
    <t>10. TU/e</t>
  </si>
  <si>
    <t>13. UNIBA</t>
  </si>
  <si>
    <t>25. DAG (ISR)</t>
  </si>
  <si>
    <r>
      <t xml:space="preserve">2. </t>
    </r>
    <r>
      <rPr>
        <sz val="12"/>
        <rFont val="Calibri"/>
      </rPr>
      <t>FCPCT</t>
    </r>
  </si>
  <si>
    <r>
      <t>6. LEI</t>
    </r>
    <r>
      <rPr>
        <sz val="12"/>
        <rFont val="Calibri"/>
      </rPr>
      <t xml:space="preserve"> (DLO)</t>
    </r>
  </si>
  <si>
    <t>31. GEI (GR)</t>
  </si>
  <si>
    <t>4. IOLR</t>
  </si>
  <si>
    <t>22. SWH</t>
  </si>
  <si>
    <t>26. GEI</t>
  </si>
  <si>
    <t>26. GEI (GR)</t>
  </si>
  <si>
    <t>N15</t>
  </si>
  <si>
    <t>Research budget (WP2-6)</t>
  </si>
  <si>
    <t>RTD budget (Total)</t>
  </si>
  <si>
    <t>PpS L40</t>
  </si>
  <si>
    <t>PpS L29</t>
  </si>
  <si>
    <t>31. IRIDA</t>
  </si>
  <si>
    <t>Greater amberjack</t>
  </si>
  <si>
    <t>Altantic halibut</t>
  </si>
  <si>
    <t>Grey mullet</t>
  </si>
  <si>
    <t>2. FCPCT</t>
  </si>
  <si>
    <t>6. LEI (DLO)</t>
  </si>
  <si>
    <t>Mediterranean</t>
  </si>
  <si>
    <t>Sea cages</t>
  </si>
  <si>
    <t>Changes during Nego</t>
  </si>
  <si>
    <t>Recommendation #</t>
  </si>
  <si>
    <t>#18</t>
  </si>
  <si>
    <t>#11</t>
  </si>
  <si>
    <t>#14</t>
  </si>
  <si>
    <t>#15</t>
  </si>
  <si>
    <t>#24</t>
  </si>
  <si>
    <t>Proposal</t>
  </si>
  <si>
    <t>DOW</t>
  </si>
  <si>
    <t>Change (%)</t>
  </si>
  <si>
    <t>Marisol changes</t>
  </si>
  <si>
    <t>38.</t>
  </si>
  <si>
    <t>Granted</t>
  </si>
  <si>
    <t>Proposal budget</t>
  </si>
  <si>
    <t>Target for DOW</t>
  </si>
  <si>
    <t>32. MC2</t>
  </si>
  <si>
    <t>33. FGM</t>
  </si>
  <si>
    <t>34. BVFi</t>
  </si>
  <si>
    <t>35. MASZ</t>
  </si>
  <si>
    <t>36. ANF</t>
  </si>
  <si>
    <t>37. EUFIC</t>
  </si>
  <si>
    <t>Socio Economics</t>
  </si>
  <si>
    <t>WP 27</t>
  </si>
  <si>
    <t>WP 28</t>
  </si>
  <si>
    <t>WP 29</t>
  </si>
  <si>
    <t>WP 30</t>
  </si>
  <si>
    <t>NEW</t>
  </si>
  <si>
    <t>25. DOR</t>
  </si>
  <si>
    <t>25. DOR (ISR)</t>
  </si>
  <si>
    <t>Dow %</t>
  </si>
  <si>
    <t>Proposal %</t>
  </si>
  <si>
    <t>Biological RTD budget distribution (for graph on the right)</t>
  </si>
  <si>
    <t>to be allocatted</t>
  </si>
  <si>
    <t>Proposal Budget</t>
  </si>
  <si>
    <t>DOW %</t>
  </si>
  <si>
    <t>By species</t>
  </si>
  <si>
    <t>38. HRH</t>
  </si>
  <si>
    <t>Reproduction &amp; genetics</t>
  </si>
  <si>
    <t>Larval husbandry</t>
  </si>
  <si>
    <t>Fish health</t>
  </si>
  <si>
    <t>30.MAREMAR</t>
  </si>
  <si>
    <t>It's budget is shown below in the SMEs</t>
  </si>
  <si>
    <t>30. CULMAREX</t>
  </si>
  <si>
    <t>40. GFM</t>
  </si>
  <si>
    <t>39. F2B</t>
  </si>
  <si>
    <t>amendment 3</t>
  </si>
  <si>
    <t>Changes during Amend 3</t>
  </si>
  <si>
    <t>Amend 3</t>
  </si>
  <si>
    <t>Changes during 2nd Amend</t>
  </si>
  <si>
    <t>Agreement with A3 Budget Amend 3</t>
  </si>
  <si>
    <t>A3 Budget Amend 3</t>
  </si>
  <si>
    <t>36. ANFACO</t>
  </si>
  <si>
    <t>40. GMF</t>
  </si>
  <si>
    <t>6. SRW/DLO</t>
  </si>
  <si>
    <t>6. SRW (DLO)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</si>
</sst>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42" formatCode="_-&quot;€&quot;* #,##0_-;\-&quot;€&quot;* #,##0_-;_-&quot;€&quot;* &quot;-&quot;_-;_-@_-"/>
    <numFmt numFmtId="44" formatCode="_-&quot;€&quot;* #,##0.00_-;\-&quot;€&quot;* #,##0.00_-;_-&quot;€&quot;* &quot;-&quot;??_-;_-@_-"/>
    <numFmt numFmtId="164" formatCode="&quot;€&quot;#,##0"/>
    <numFmt numFmtId="165" formatCode="#,##0\ [$€-40B]"/>
    <numFmt numFmtId="166" formatCode="#,##0.0"/>
    <numFmt numFmtId="167" formatCode="0.0%"/>
    <numFmt numFmtId="168" formatCode="0.0"/>
    <numFmt numFmtId="169" formatCode="0.0_ ;[Red]\-0.0\ "/>
    <numFmt numFmtId="170" formatCode="&quot;€&quot;#,##0.00"/>
  </numFmts>
  <fonts count="48" x14ac:knownFonts="1">
    <font>
      <sz val="12"/>
      <color theme="1"/>
      <name val="Calibri"/>
      <family val="2"/>
      <scheme val="minor"/>
    </font>
    <font>
      <sz val="12"/>
      <color theme="1"/>
      <name val="Calibri"/>
      <family val="2"/>
      <scheme val="minor"/>
    </font>
    <font>
      <sz val="12"/>
      <name val="Calibri"/>
    </font>
    <font>
      <sz val="8"/>
      <name val="Calibri"/>
      <family val="2"/>
    </font>
    <font>
      <sz val="12"/>
      <name val="Arial"/>
    </font>
    <font>
      <sz val="12"/>
      <color indexed="8"/>
      <name val="Arial"/>
      <family val="2"/>
    </font>
    <font>
      <b/>
      <sz val="14"/>
      <color indexed="8"/>
      <name val="Arial"/>
      <family val="2"/>
    </font>
    <font>
      <b/>
      <sz val="12"/>
      <color indexed="8"/>
      <name val="Calibri"/>
      <family val="2"/>
    </font>
    <font>
      <b/>
      <sz val="12"/>
      <color indexed="8"/>
      <name val="Arial"/>
      <family val="2"/>
    </font>
    <font>
      <b/>
      <sz val="12"/>
      <name val="Calibri"/>
    </font>
    <font>
      <sz val="12"/>
      <name val="Calibri"/>
    </font>
    <font>
      <b/>
      <sz val="14"/>
      <color indexed="8"/>
      <name val="Calibri"/>
      <family val="2"/>
    </font>
    <font>
      <sz val="12"/>
      <color indexed="8"/>
      <name val="Calibri"/>
      <family val="2"/>
    </font>
    <font>
      <b/>
      <sz val="12"/>
      <color indexed="8"/>
      <name val="Calibri"/>
      <family val="2"/>
    </font>
    <font>
      <sz val="12"/>
      <color indexed="10"/>
      <name val="Calibri"/>
      <family val="2"/>
    </font>
    <font>
      <sz val="12"/>
      <color indexed="10"/>
      <name val="Arial"/>
      <family val="2"/>
    </font>
    <font>
      <sz val="9"/>
      <color indexed="81"/>
      <name val="Calibri"/>
      <family val="2"/>
    </font>
    <font>
      <b/>
      <sz val="9"/>
      <color indexed="81"/>
      <name val="Calibri"/>
      <family val="2"/>
    </font>
    <font>
      <sz val="12"/>
      <color theme="1"/>
      <name val="Calibri"/>
      <family val="2"/>
      <scheme val="minor"/>
    </font>
    <font>
      <b/>
      <sz val="12"/>
      <color theme="1"/>
      <name val="Calibri"/>
      <family val="2"/>
      <scheme val="minor"/>
    </font>
    <font>
      <sz val="12"/>
      <color rgb="FFFF0000"/>
      <name val="Calibri"/>
      <family val="2"/>
      <scheme val="minor"/>
    </font>
    <font>
      <sz val="12"/>
      <color rgb="FF0000FF"/>
      <name val="Calibri"/>
    </font>
    <font>
      <sz val="12"/>
      <color rgb="FF0000FF"/>
      <name val="Arial"/>
      <family val="2"/>
    </font>
    <font>
      <b/>
      <sz val="12"/>
      <color rgb="FF0000FF"/>
      <name val="Arial"/>
      <family val="2"/>
    </font>
    <font>
      <sz val="12"/>
      <color rgb="FF0000FF"/>
      <name val="Calibri"/>
      <scheme val="minor"/>
    </font>
    <font>
      <b/>
      <sz val="12"/>
      <color rgb="FFFF0000"/>
      <name val="Arial"/>
    </font>
    <font>
      <u/>
      <sz val="12"/>
      <color theme="10"/>
      <name val="Calibri"/>
      <family val="2"/>
      <scheme val="minor"/>
    </font>
    <font>
      <u/>
      <sz val="12"/>
      <color theme="11"/>
      <name val="Calibri"/>
      <family val="2"/>
      <scheme val="minor"/>
    </font>
    <font>
      <sz val="12"/>
      <color rgb="FF000000"/>
      <name val="Calibri"/>
      <family val="2"/>
      <scheme val="minor"/>
    </font>
    <font>
      <sz val="12"/>
      <color theme="7" tint="-0.249977111117893"/>
      <name val="Calibri"/>
    </font>
    <font>
      <sz val="12"/>
      <color rgb="FF60497A"/>
      <name val="Calibri"/>
      <scheme val="minor"/>
    </font>
    <font>
      <sz val="12"/>
      <color rgb="FFFF0000"/>
      <name val="Arial"/>
      <family val="2"/>
    </font>
    <font>
      <sz val="12"/>
      <color rgb="FFFF0000"/>
      <name val="Calibri"/>
    </font>
    <font>
      <sz val="12"/>
      <name val="Calibri"/>
      <scheme val="minor"/>
    </font>
    <font>
      <b/>
      <sz val="12"/>
      <name val="Arial"/>
      <family val="2"/>
    </font>
    <font>
      <sz val="12"/>
      <color theme="0" tint="-0.499984740745262"/>
      <name val="Calibri"/>
      <scheme val="minor"/>
    </font>
    <font>
      <sz val="12"/>
      <color theme="0" tint="-0.499984740745262"/>
      <name val="Arial"/>
    </font>
    <font>
      <b/>
      <sz val="12"/>
      <color theme="0" tint="-0.499984740745262"/>
      <name val="Arial"/>
      <family val="2"/>
    </font>
    <font>
      <sz val="12"/>
      <color theme="0" tint="-0.499984740745262"/>
      <name val="Calibri"/>
    </font>
    <font>
      <b/>
      <sz val="12"/>
      <color rgb="FFFF0000"/>
      <name val="Calibri"/>
      <scheme val="minor"/>
    </font>
    <font>
      <b/>
      <sz val="11"/>
      <color rgb="FF000090"/>
      <name val="Calibri"/>
    </font>
    <font>
      <sz val="11"/>
      <color rgb="FF000090"/>
      <name val="Calibri"/>
    </font>
    <font>
      <b/>
      <sz val="12"/>
      <color rgb="FF000000"/>
      <name val="Calibri"/>
      <scheme val="minor"/>
    </font>
    <font>
      <sz val="12"/>
      <color theme="1"/>
      <name val="Arial"/>
    </font>
    <font>
      <sz val="12"/>
      <color theme="1"/>
      <name val="Times New Roman"/>
      <family val="1"/>
    </font>
    <font>
      <sz val="12"/>
      <name val="Times New Roman"/>
    </font>
    <font>
      <sz val="12"/>
      <color rgb="FFFF0000"/>
      <name val="Times New Roman"/>
      <family val="1"/>
    </font>
    <font>
      <sz val="12"/>
      <color rgb="FF0000FF"/>
      <name val="Times New Roman"/>
    </font>
  </fonts>
  <fills count="28">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31"/>
        <bgColor indexed="64"/>
      </patternFill>
    </fill>
    <fill>
      <patternFill patternType="solid">
        <fgColor indexed="31"/>
        <bgColor indexed="8"/>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29"/>
        <bgColor indexed="64"/>
      </patternFill>
    </fill>
    <fill>
      <patternFill patternType="solid">
        <fgColor indexed="44"/>
        <bgColor indexed="64"/>
      </patternFill>
    </fill>
    <fill>
      <patternFill patternType="solid">
        <fgColor indexed="22"/>
        <bgColor indexed="8"/>
      </patternFill>
    </fill>
    <fill>
      <patternFill patternType="solid">
        <fgColor indexed="24"/>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theme="7"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79998168889431442"/>
        <bgColor indexed="8"/>
      </patternFill>
    </fill>
    <fill>
      <patternFill patternType="solid">
        <fgColor theme="5"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5" tint="0.39997558519241921"/>
        <bgColor indexed="64"/>
      </patternFill>
    </fill>
    <fill>
      <patternFill patternType="solid">
        <fgColor theme="2" tint="-0.249977111117893"/>
        <bgColor indexed="64"/>
      </patternFill>
    </fill>
  </fills>
  <borders count="4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s>
  <cellStyleXfs count="505">
    <xf numFmtId="0" fontId="0" fillId="0" borderId="0"/>
    <xf numFmtId="9" fontId="18"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393">
    <xf numFmtId="0" fontId="0" fillId="0" borderId="0" xfId="0"/>
    <xf numFmtId="164" fontId="5" fillId="0" borderId="1" xfId="0" applyNumberFormat="1" applyFont="1" applyBorder="1" applyAlignment="1" applyProtection="1">
      <alignment horizontal="right" vertical="center" wrapText="1"/>
      <protection locked="0"/>
    </xf>
    <xf numFmtId="164" fontId="5" fillId="0" borderId="2" xfId="0" applyNumberFormat="1" applyFont="1" applyBorder="1" applyAlignment="1" applyProtection="1">
      <alignment horizontal="right" vertical="center" wrapText="1"/>
      <protection locked="0"/>
    </xf>
    <xf numFmtId="164" fontId="5" fillId="0" borderId="3" xfId="0" applyNumberFormat="1" applyFont="1" applyBorder="1" applyAlignment="1" applyProtection="1">
      <alignment horizontal="right" vertical="center" wrapText="1"/>
      <protection locked="0"/>
    </xf>
    <xf numFmtId="164" fontId="5" fillId="0" borderId="4" xfId="0" applyNumberFormat="1" applyFont="1" applyBorder="1" applyAlignment="1" applyProtection="1">
      <alignment horizontal="right" vertical="center" wrapText="1"/>
    </xf>
    <xf numFmtId="164" fontId="5" fillId="0" borderId="5" xfId="0" applyNumberFormat="1" applyFont="1" applyBorder="1" applyAlignment="1" applyProtection="1">
      <alignment horizontal="right" vertical="center" wrapText="1"/>
      <protection locked="0"/>
    </xf>
    <xf numFmtId="0" fontId="6" fillId="0" borderId="0" xfId="0" applyFont="1" applyProtection="1"/>
    <xf numFmtId="0" fontId="0" fillId="0" borderId="0" xfId="0" applyProtection="1"/>
    <xf numFmtId="0" fontId="7" fillId="2" borderId="0" xfId="0" applyFont="1" applyFill="1" applyAlignment="1" applyProtection="1">
      <alignment horizontal="center"/>
    </xf>
    <xf numFmtId="0" fontId="8" fillId="0" borderId="6" xfId="0" applyFont="1" applyBorder="1" applyAlignment="1" applyProtection="1">
      <alignment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0" xfId="0" applyFont="1" applyFill="1" applyBorder="1" applyAlignment="1" applyProtection="1">
      <alignment horizontal="center"/>
    </xf>
    <xf numFmtId="164" fontId="8" fillId="3" borderId="8" xfId="0" applyNumberFormat="1" applyFont="1" applyFill="1" applyBorder="1" applyAlignment="1" applyProtection="1">
      <alignment horizontal="right" vertical="center" wrapText="1"/>
    </xf>
    <xf numFmtId="0" fontId="7" fillId="4" borderId="0" xfId="0" applyFont="1" applyFill="1" applyAlignment="1" applyProtection="1">
      <alignment horizontal="right"/>
    </xf>
    <xf numFmtId="42" fontId="7" fillId="4" borderId="0" xfId="0" applyNumberFormat="1" applyFont="1" applyFill="1" applyProtection="1"/>
    <xf numFmtId="0" fontId="0" fillId="4" borderId="0" xfId="0" applyFill="1" applyProtection="1"/>
    <xf numFmtId="0" fontId="7" fillId="4" borderId="0" xfId="0" applyFont="1" applyFill="1" applyAlignment="1" applyProtection="1">
      <alignment horizontal="center"/>
    </xf>
    <xf numFmtId="164" fontId="8" fillId="3" borderId="9" xfId="0" applyNumberFormat="1" applyFont="1" applyFill="1" applyBorder="1" applyAlignment="1" applyProtection="1">
      <alignment horizontal="right" vertical="center" wrapText="1"/>
    </xf>
    <xf numFmtId="0" fontId="0" fillId="4" borderId="0" xfId="0" applyFill="1" applyAlignment="1" applyProtection="1">
      <alignment horizontal="right"/>
    </xf>
    <xf numFmtId="42" fontId="0" fillId="4" borderId="0" xfId="0" applyNumberFormat="1" applyFill="1" applyProtection="1"/>
    <xf numFmtId="42" fontId="0" fillId="0" borderId="0" xfId="0" applyNumberFormat="1" applyProtection="1"/>
    <xf numFmtId="0" fontId="7" fillId="0" borderId="0" xfId="0" applyFont="1" applyAlignment="1" applyProtection="1">
      <alignment horizontal="right"/>
    </xf>
    <xf numFmtId="42" fontId="7" fillId="0" borderId="0" xfId="0" applyNumberFormat="1" applyFont="1" applyProtection="1"/>
    <xf numFmtId="0" fontId="7" fillId="0" borderId="0" xfId="0" applyFont="1" applyAlignment="1" applyProtection="1">
      <alignment horizontal="left"/>
    </xf>
    <xf numFmtId="0" fontId="0" fillId="0" borderId="0" xfId="0" applyAlignment="1" applyProtection="1">
      <alignment horizontal="center"/>
    </xf>
    <xf numFmtId="0" fontId="0" fillId="0" borderId="0" xfId="0" applyFill="1" applyAlignment="1" applyProtection="1">
      <alignment horizontal="center"/>
    </xf>
    <xf numFmtId="0" fontId="0" fillId="0" borderId="0" xfId="0" applyFill="1" applyProtection="1"/>
    <xf numFmtId="5" fontId="0" fillId="4" borderId="0" xfId="0" applyNumberFormat="1" applyFill="1" applyAlignment="1" applyProtection="1"/>
    <xf numFmtId="164" fontId="7" fillId="4" borderId="0" xfId="0" applyNumberFormat="1" applyFont="1" applyFill="1" applyProtection="1"/>
    <xf numFmtId="164" fontId="5" fillId="0" borderId="3" xfId="0" applyNumberFormat="1" applyFont="1" applyBorder="1" applyAlignment="1" applyProtection="1">
      <alignment horizontal="right" vertical="center" wrapText="1"/>
    </xf>
    <xf numFmtId="0" fontId="0" fillId="0" borderId="0" xfId="0" applyFill="1" applyBorder="1" applyProtection="1"/>
    <xf numFmtId="0" fontId="9" fillId="0" borderId="0" xfId="0"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left" vertical="center"/>
    </xf>
    <xf numFmtId="164" fontId="8" fillId="0" borderId="0" xfId="0" applyNumberFormat="1" applyFont="1" applyFill="1" applyBorder="1" applyAlignment="1" applyProtection="1">
      <alignment horizontal="right" vertical="center" wrapText="1"/>
    </xf>
    <xf numFmtId="0" fontId="11" fillId="0" borderId="0" xfId="0" applyFont="1" applyAlignment="1" applyProtection="1">
      <alignment horizontal="center"/>
    </xf>
    <xf numFmtId="0" fontId="0" fillId="4" borderId="11" xfId="0" applyFont="1" applyFill="1" applyBorder="1" applyAlignment="1" applyProtection="1">
      <alignment horizontal="left" vertical="center"/>
    </xf>
    <xf numFmtId="0" fontId="12" fillId="5" borderId="12" xfId="0" applyFont="1" applyFill="1" applyBorder="1" applyAlignment="1" applyProtection="1">
      <alignment horizontal="left" vertical="center"/>
    </xf>
    <xf numFmtId="0" fontId="0" fillId="4" borderId="12" xfId="0" applyFont="1" applyFill="1" applyBorder="1" applyAlignment="1" applyProtection="1">
      <alignment horizontal="left" vertical="center"/>
    </xf>
    <xf numFmtId="0" fontId="0" fillId="4" borderId="12" xfId="0" applyFill="1" applyBorder="1" applyAlignment="1" applyProtection="1">
      <alignment horizontal="left"/>
    </xf>
    <xf numFmtId="0" fontId="0" fillId="4" borderId="13" xfId="0" applyFill="1" applyBorder="1" applyAlignment="1" applyProtection="1">
      <alignment horizontal="left"/>
    </xf>
    <xf numFmtId="0" fontId="0" fillId="0" borderId="0" xfId="0" applyFont="1" applyFill="1" applyBorder="1" applyAlignment="1" applyProtection="1">
      <alignment horizontal="right" vertical="center"/>
    </xf>
    <xf numFmtId="0" fontId="0" fillId="0" borderId="0" xfId="0" applyFont="1" applyFill="1" applyBorder="1" applyAlignment="1" applyProtection="1">
      <alignment horizontal="left" vertical="center"/>
    </xf>
    <xf numFmtId="0" fontId="8" fillId="0" borderId="14" xfId="0" applyFont="1" applyBorder="1" applyAlignment="1" applyProtection="1">
      <alignment horizontal="right" vertical="center" wrapText="1"/>
    </xf>
    <xf numFmtId="164" fontId="5" fillId="6" borderId="15" xfId="0" applyNumberFormat="1" applyFont="1" applyFill="1" applyBorder="1" applyAlignment="1" applyProtection="1">
      <alignment horizontal="right" vertical="center" wrapText="1"/>
    </xf>
    <xf numFmtId="164" fontId="5" fillId="6" borderId="16" xfId="0" applyNumberFormat="1" applyFont="1" applyFill="1" applyBorder="1" applyAlignment="1" applyProtection="1">
      <alignment horizontal="right" vertical="center" wrapText="1"/>
    </xf>
    <xf numFmtId="164" fontId="5" fillId="6" borderId="10" xfId="0" applyNumberFormat="1" applyFont="1" applyFill="1" applyBorder="1" applyAlignment="1" applyProtection="1">
      <alignment horizontal="right" vertical="center" wrapText="1"/>
    </xf>
    <xf numFmtId="164" fontId="5" fillId="6" borderId="17" xfId="0" applyNumberFormat="1" applyFont="1" applyFill="1" applyBorder="1" applyAlignment="1" applyProtection="1">
      <alignment horizontal="right" vertical="center" wrapText="1"/>
    </xf>
    <xf numFmtId="164" fontId="5" fillId="6" borderId="18" xfId="0" applyNumberFormat="1" applyFont="1" applyFill="1" applyBorder="1" applyAlignment="1" applyProtection="1">
      <alignment horizontal="right" vertical="center" wrapText="1"/>
    </xf>
    <xf numFmtId="164" fontId="5" fillId="6" borderId="19" xfId="0" applyNumberFormat="1" applyFont="1" applyFill="1" applyBorder="1" applyAlignment="1" applyProtection="1">
      <alignment horizontal="right" vertical="center" wrapText="1"/>
    </xf>
    <xf numFmtId="164" fontId="5" fillId="6" borderId="20" xfId="0" applyNumberFormat="1" applyFont="1" applyFill="1" applyBorder="1" applyAlignment="1" applyProtection="1">
      <alignment horizontal="right" vertical="center" wrapText="1"/>
    </xf>
    <xf numFmtId="164" fontId="5" fillId="6" borderId="21" xfId="0" applyNumberFormat="1" applyFont="1" applyFill="1" applyBorder="1" applyAlignment="1" applyProtection="1">
      <alignment horizontal="right" vertical="center" wrapText="1"/>
    </xf>
    <xf numFmtId="164" fontId="5" fillId="6" borderId="22" xfId="0" applyNumberFormat="1" applyFont="1" applyFill="1" applyBorder="1" applyAlignment="1" applyProtection="1">
      <alignment horizontal="right" vertical="center" wrapText="1"/>
    </xf>
    <xf numFmtId="164" fontId="5" fillId="6" borderId="4" xfId="0" applyNumberFormat="1" applyFont="1" applyFill="1" applyBorder="1" applyAlignment="1" applyProtection="1">
      <alignment horizontal="right" vertical="center" wrapText="1"/>
    </xf>
    <xf numFmtId="0" fontId="7" fillId="7" borderId="0" xfId="0" applyFont="1" applyFill="1" applyAlignment="1" applyProtection="1">
      <alignment horizontal="center"/>
    </xf>
    <xf numFmtId="0" fontId="0" fillId="4" borderId="23" xfId="0" applyFont="1" applyFill="1" applyBorder="1" applyAlignment="1" applyProtection="1">
      <alignment horizontal="left" vertical="center"/>
    </xf>
    <xf numFmtId="0" fontId="12" fillId="5" borderId="24"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4" borderId="24" xfId="0" applyFill="1" applyBorder="1" applyAlignment="1" applyProtection="1">
      <alignment horizontal="left"/>
    </xf>
    <xf numFmtId="0" fontId="0" fillId="4" borderId="25" xfId="0" applyFill="1" applyBorder="1" applyAlignment="1" applyProtection="1">
      <alignment horizontal="left"/>
    </xf>
    <xf numFmtId="0" fontId="0" fillId="4" borderId="26" xfId="0" applyFont="1" applyFill="1" applyBorder="1" applyAlignment="1" applyProtection="1">
      <alignment horizontal="left" vertical="center"/>
    </xf>
    <xf numFmtId="3" fontId="5" fillId="0" borderId="20" xfId="0" applyNumberFormat="1" applyFont="1" applyBorder="1" applyAlignment="1" applyProtection="1">
      <alignment horizontal="right" vertical="center" wrapText="1"/>
    </xf>
    <xf numFmtId="3" fontId="5" fillId="0" borderId="21" xfId="0" applyNumberFormat="1" applyFont="1" applyBorder="1" applyAlignment="1" applyProtection="1">
      <alignment horizontal="right" vertical="center" wrapText="1"/>
    </xf>
    <xf numFmtId="3" fontId="5" fillId="0" borderId="4" xfId="0" applyNumberFormat="1" applyFont="1" applyBorder="1" applyAlignment="1" applyProtection="1">
      <alignment horizontal="right" vertical="center" wrapText="1"/>
    </xf>
    <xf numFmtId="3" fontId="5" fillId="0" borderId="1" xfId="0" applyNumberFormat="1" applyFont="1" applyBorder="1" applyAlignment="1" applyProtection="1">
      <alignment horizontal="right" vertical="center" wrapText="1"/>
    </xf>
    <xf numFmtId="3" fontId="5" fillId="0" borderId="2" xfId="0" applyNumberFormat="1" applyFont="1" applyBorder="1" applyAlignment="1" applyProtection="1">
      <alignment horizontal="right" vertical="center" wrapText="1"/>
    </xf>
    <xf numFmtId="3" fontId="5" fillId="0" borderId="3" xfId="0" applyNumberFormat="1" applyFont="1" applyBorder="1" applyAlignment="1" applyProtection="1">
      <alignment horizontal="right" vertical="center" wrapText="1"/>
    </xf>
    <xf numFmtId="0" fontId="7" fillId="8" borderId="0" xfId="0" applyFont="1" applyFill="1" applyProtection="1"/>
    <xf numFmtId="0" fontId="7" fillId="0" borderId="0" xfId="0" applyFont="1" applyAlignment="1" applyProtection="1">
      <alignment horizontal="center"/>
    </xf>
    <xf numFmtId="0" fontId="7" fillId="9" borderId="0" xfId="0" applyFont="1" applyFill="1" applyAlignment="1" applyProtection="1">
      <alignment horizontal="left"/>
    </xf>
    <xf numFmtId="0" fontId="0" fillId="2" borderId="0" xfId="0" applyFill="1" applyAlignment="1" applyProtection="1">
      <alignment horizontal="right"/>
    </xf>
    <xf numFmtId="9" fontId="0" fillId="2" borderId="0" xfId="0" applyNumberFormat="1" applyFill="1" applyProtection="1"/>
    <xf numFmtId="42" fontId="0" fillId="2" borderId="0" xfId="0" applyNumberFormat="1" applyFill="1" applyProtection="1"/>
    <xf numFmtId="5" fontId="0" fillId="2" borderId="0" xfId="0" applyNumberFormat="1" applyFill="1" applyAlignment="1" applyProtection="1"/>
    <xf numFmtId="9" fontId="7" fillId="2" borderId="0" xfId="0" applyNumberFormat="1" applyFont="1" applyFill="1" applyProtection="1"/>
    <xf numFmtId="164" fontId="7" fillId="2" borderId="0" xfId="0" applyNumberFormat="1" applyFont="1" applyFill="1" applyProtection="1"/>
    <xf numFmtId="3" fontId="5" fillId="0" borderId="1" xfId="0" applyNumberFormat="1" applyFont="1" applyFill="1" applyBorder="1" applyAlignment="1" applyProtection="1">
      <alignment horizontal="right" vertical="center" wrapText="1"/>
    </xf>
    <xf numFmtId="3" fontId="5" fillId="0" borderId="17" xfId="0" applyNumberFormat="1" applyFont="1" applyFill="1" applyBorder="1" applyAlignment="1" applyProtection="1">
      <alignment horizontal="right" vertical="center" wrapText="1"/>
    </xf>
    <xf numFmtId="3" fontId="5" fillId="0" borderId="18" xfId="0" applyNumberFormat="1" applyFont="1" applyFill="1" applyBorder="1" applyAlignment="1" applyProtection="1">
      <alignment horizontal="right" vertical="center" wrapText="1"/>
    </xf>
    <xf numFmtId="3" fontId="5" fillId="0" borderId="2" xfId="0" applyNumberFormat="1" applyFont="1" applyFill="1" applyBorder="1" applyAlignment="1" applyProtection="1">
      <alignment horizontal="right" vertical="center" wrapText="1"/>
    </xf>
    <xf numFmtId="3" fontId="5" fillId="0" borderId="19"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164" fontId="5" fillId="0" borderId="19" xfId="0" applyNumberFormat="1" applyFont="1" applyBorder="1" applyAlignment="1" applyProtection="1">
      <alignment horizontal="right" vertical="center" wrapText="1"/>
    </xf>
    <xf numFmtId="0" fontId="10" fillId="7" borderId="24" xfId="0" applyFont="1" applyFill="1" applyBorder="1" applyAlignment="1" applyProtection="1">
      <alignment horizontal="left" vertical="center"/>
    </xf>
    <xf numFmtId="0" fontId="0" fillId="7" borderId="24" xfId="0" applyFont="1" applyFill="1" applyBorder="1" applyAlignment="1" applyProtection="1">
      <alignment horizontal="left" vertical="center"/>
    </xf>
    <xf numFmtId="0" fontId="0" fillId="7" borderId="24" xfId="0" applyFill="1" applyBorder="1" applyAlignment="1" applyProtection="1">
      <alignment horizontal="left" vertical="center"/>
    </xf>
    <xf numFmtId="0" fontId="10" fillId="7" borderId="25"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10" fillId="7" borderId="27" xfId="0" applyFont="1" applyFill="1" applyBorder="1" applyAlignment="1" applyProtection="1">
      <alignment horizontal="left" vertical="center"/>
    </xf>
    <xf numFmtId="0" fontId="8" fillId="0" borderId="14" xfId="0" applyFont="1" applyBorder="1" applyAlignment="1" applyProtection="1">
      <alignment vertical="center" wrapText="1"/>
    </xf>
    <xf numFmtId="164" fontId="8" fillId="3" borderId="14" xfId="0" applyNumberFormat="1" applyFont="1" applyFill="1" applyBorder="1" applyAlignment="1" applyProtection="1">
      <alignment horizontal="right" vertical="center" wrapText="1"/>
    </xf>
    <xf numFmtId="164" fontId="8" fillId="3" borderId="28" xfId="0" applyNumberFormat="1" applyFont="1" applyFill="1" applyBorder="1" applyAlignment="1" applyProtection="1">
      <alignment horizontal="right" vertical="center" wrapText="1"/>
    </xf>
    <xf numFmtId="0" fontId="10" fillId="7" borderId="27" xfId="0" applyFont="1" applyFill="1" applyBorder="1" applyAlignment="1" applyProtection="1">
      <alignment horizontal="left" vertical="center" wrapText="1"/>
    </xf>
    <xf numFmtId="0" fontId="10" fillId="7" borderId="24" xfId="0" applyFont="1" applyFill="1" applyBorder="1" applyAlignment="1" applyProtection="1">
      <alignment horizontal="left" vertical="center" wrapText="1"/>
    </xf>
    <xf numFmtId="0" fontId="0" fillId="7" borderId="24" xfId="0" applyFont="1" applyFill="1" applyBorder="1" applyAlignment="1" applyProtection="1">
      <alignment horizontal="left" vertical="center" wrapText="1"/>
    </xf>
    <xf numFmtId="0" fontId="10" fillId="7" borderId="26" xfId="0" applyFont="1" applyFill="1" applyBorder="1" applyAlignment="1" applyProtection="1">
      <alignment horizontal="left" vertical="center" wrapText="1"/>
    </xf>
    <xf numFmtId="0" fontId="9" fillId="0" borderId="0" xfId="0" applyFont="1" applyFill="1" applyBorder="1" applyAlignment="1" applyProtection="1">
      <alignment horizontal="right" vertical="center" wrapText="1"/>
    </xf>
    <xf numFmtId="0" fontId="10" fillId="0" borderId="0" xfId="0" applyFont="1" applyFill="1" applyBorder="1" applyAlignment="1" applyProtection="1">
      <alignment horizontal="left" vertical="center" wrapText="1"/>
    </xf>
    <xf numFmtId="0" fontId="10" fillId="7" borderId="23" xfId="0" applyFont="1" applyFill="1" applyBorder="1" applyAlignment="1" applyProtection="1">
      <alignment horizontal="left" vertical="center" wrapText="1"/>
    </xf>
    <xf numFmtId="0" fontId="6" fillId="9" borderId="0" xfId="0" applyFont="1" applyFill="1" applyProtection="1"/>
    <xf numFmtId="0" fontId="0" fillId="9" borderId="0" xfId="0" applyFill="1" applyProtection="1"/>
    <xf numFmtId="0" fontId="6" fillId="10" borderId="0" xfId="0" applyFont="1" applyFill="1" applyProtection="1"/>
    <xf numFmtId="0" fontId="0" fillId="10" borderId="0" xfId="0" applyFill="1" applyProtection="1"/>
    <xf numFmtId="0" fontId="7" fillId="10" borderId="0" xfId="0" applyFont="1" applyFill="1" applyAlignment="1" applyProtection="1">
      <alignment horizontal="center"/>
    </xf>
    <xf numFmtId="10" fontId="0" fillId="4" borderId="0" xfId="0" applyNumberFormat="1" applyFill="1"/>
    <xf numFmtId="0" fontId="8" fillId="0" borderId="14" xfId="0" applyFont="1" applyBorder="1" applyAlignment="1" applyProtection="1">
      <alignment horizontal="center" vertical="center" wrapText="1"/>
    </xf>
    <xf numFmtId="0" fontId="13" fillId="0" borderId="29" xfId="0" applyFont="1" applyBorder="1" applyAlignment="1">
      <alignment horizontal="center"/>
    </xf>
    <xf numFmtId="0" fontId="13" fillId="0" borderId="30" xfId="0" applyFont="1" applyBorder="1" applyAlignment="1">
      <alignment horizontal="center"/>
    </xf>
    <xf numFmtId="0" fontId="12" fillId="5" borderId="30" xfId="0" applyFont="1" applyFill="1" applyBorder="1" applyAlignment="1">
      <alignment horizontal="center"/>
    </xf>
    <xf numFmtId="0" fontId="12" fillId="0" borderId="30" xfId="0" applyFont="1" applyBorder="1" applyAlignment="1">
      <alignment horizontal="center"/>
    </xf>
    <xf numFmtId="0" fontId="12" fillId="0" borderId="7" xfId="0" applyFont="1" applyBorder="1" applyAlignment="1">
      <alignment horizontal="center"/>
    </xf>
    <xf numFmtId="0" fontId="12" fillId="0" borderId="0" xfId="0" applyFont="1"/>
    <xf numFmtId="0" fontId="12" fillId="0" borderId="31" xfId="0" applyFont="1" applyBorder="1"/>
    <xf numFmtId="0" fontId="12" fillId="5" borderId="0" xfId="0" applyFont="1" applyFill="1" applyAlignment="1">
      <alignment horizontal="right"/>
    </xf>
    <xf numFmtId="165" fontId="12" fillId="5" borderId="0" xfId="0" applyNumberFormat="1" applyFont="1" applyFill="1"/>
    <xf numFmtId="165" fontId="14" fillId="0" borderId="0" xfId="0" applyNumberFormat="1" applyFont="1"/>
    <xf numFmtId="165" fontId="12" fillId="0" borderId="0" xfId="0" applyNumberFormat="1" applyFont="1"/>
    <xf numFmtId="165" fontId="12" fillId="0" borderId="32" xfId="0" applyNumberFormat="1" applyFont="1" applyBorder="1"/>
    <xf numFmtId="0" fontId="12" fillId="0" borderId="32" xfId="0" applyFont="1" applyBorder="1"/>
    <xf numFmtId="0" fontId="13" fillId="0" borderId="31" xfId="0" applyFont="1" applyBorder="1" applyAlignment="1">
      <alignment horizontal="center"/>
    </xf>
    <xf numFmtId="0" fontId="13" fillId="0" borderId="0" xfId="0" applyFont="1" applyAlignment="1">
      <alignment horizontal="center"/>
    </xf>
    <xf numFmtId="0" fontId="12" fillId="5" borderId="0" xfId="0" applyFont="1" applyFill="1" applyAlignment="1">
      <alignment horizontal="center"/>
    </xf>
    <xf numFmtId="0" fontId="12" fillId="0" borderId="32" xfId="0" applyFont="1" applyBorder="1" applyAlignment="1">
      <alignment horizontal="center"/>
    </xf>
    <xf numFmtId="165" fontId="10" fillId="0" borderId="0" xfId="0" applyNumberFormat="1" applyFont="1"/>
    <xf numFmtId="0" fontId="12" fillId="0" borderId="33" xfId="0" applyFont="1" applyBorder="1"/>
    <xf numFmtId="165" fontId="0" fillId="0" borderId="0" xfId="0" applyNumberFormat="1" applyFont="1"/>
    <xf numFmtId="165" fontId="0" fillId="6" borderId="34" xfId="0" applyNumberFormat="1" applyFill="1" applyBorder="1"/>
    <xf numFmtId="165" fontId="0" fillId="6" borderId="9" xfId="0" applyNumberFormat="1" applyFill="1" applyBorder="1"/>
    <xf numFmtId="0" fontId="13" fillId="6" borderId="0" xfId="0" applyFont="1" applyFill="1" applyAlignment="1">
      <alignment horizontal="right"/>
    </xf>
    <xf numFmtId="165" fontId="0" fillId="6" borderId="0" xfId="0" applyNumberFormat="1" applyFill="1" applyBorder="1"/>
    <xf numFmtId="165" fontId="12" fillId="6" borderId="32" xfId="0" applyNumberFormat="1" applyFont="1" applyFill="1" applyBorder="1"/>
    <xf numFmtId="0" fontId="13" fillId="6" borderId="34" xfId="0" applyFont="1" applyFill="1" applyBorder="1" applyAlignment="1">
      <alignment horizontal="right"/>
    </xf>
    <xf numFmtId="10" fontId="0" fillId="2" borderId="0" xfId="0" applyNumberFormat="1" applyFill="1" applyProtection="1"/>
    <xf numFmtId="10" fontId="7" fillId="2" borderId="0" xfId="0" applyNumberFormat="1" applyFont="1" applyFill="1" applyProtection="1"/>
    <xf numFmtId="10" fontId="7" fillId="4" borderId="0" xfId="0" applyNumberFormat="1" applyFont="1" applyFill="1" applyProtection="1"/>
    <xf numFmtId="0" fontId="12" fillId="11" borderId="31" xfId="0" applyFont="1" applyFill="1" applyBorder="1"/>
    <xf numFmtId="0" fontId="12" fillId="11" borderId="0" xfId="0" applyFont="1" applyFill="1" applyAlignment="1">
      <alignment horizontal="right"/>
    </xf>
    <xf numFmtId="165" fontId="12" fillId="11" borderId="0" xfId="0" applyNumberFormat="1" applyFont="1" applyFill="1"/>
    <xf numFmtId="165" fontId="12" fillId="11" borderId="32" xfId="0" applyNumberFormat="1" applyFont="1" applyFill="1" applyBorder="1"/>
    <xf numFmtId="0" fontId="12" fillId="11" borderId="33" xfId="0" applyFont="1" applyFill="1" applyBorder="1"/>
    <xf numFmtId="0" fontId="7" fillId="6" borderId="34" xfId="0" applyFont="1" applyFill="1" applyBorder="1" applyAlignment="1">
      <alignment horizontal="right"/>
    </xf>
    <xf numFmtId="0" fontId="8" fillId="0" borderId="0" xfId="0" applyFont="1" applyBorder="1" applyAlignment="1" applyProtection="1">
      <alignment horizontal="center" vertical="center" wrapText="1"/>
    </xf>
    <xf numFmtId="0" fontId="0" fillId="4" borderId="24" xfId="0" applyFill="1" applyBorder="1" applyAlignment="1" applyProtection="1">
      <alignment horizontal="left" vertical="center"/>
    </xf>
    <xf numFmtId="10" fontId="0" fillId="4" borderId="0" xfId="0" applyNumberFormat="1" applyFill="1" applyProtection="1"/>
    <xf numFmtId="10" fontId="0" fillId="4" borderId="0" xfId="0" applyNumberFormat="1" applyFill="1" applyAlignment="1" applyProtection="1">
      <alignment horizontal="right"/>
    </xf>
    <xf numFmtId="165" fontId="14" fillId="11" borderId="0" xfId="0" applyNumberFormat="1" applyFont="1" applyFill="1"/>
    <xf numFmtId="6" fontId="0" fillId="0" borderId="0" xfId="0" applyNumberFormat="1" applyFont="1"/>
    <xf numFmtId="6" fontId="7" fillId="0" borderId="0" xfId="0" applyNumberFormat="1" applyFont="1"/>
    <xf numFmtId="0" fontId="9" fillId="0" borderId="0" xfId="0" applyFont="1" applyFill="1" applyBorder="1" applyAlignment="1">
      <alignment horizontal="center"/>
    </xf>
    <xf numFmtId="0" fontId="13" fillId="4" borderId="29" xfId="0" applyFont="1" applyFill="1" applyBorder="1" applyAlignment="1" applyProtection="1">
      <alignment horizontal="left"/>
    </xf>
    <xf numFmtId="6" fontId="0" fillId="4" borderId="30" xfId="0" applyNumberFormat="1" applyFill="1" applyBorder="1" applyProtection="1"/>
    <xf numFmtId="0" fontId="7" fillId="4" borderId="7" xfId="0" applyFont="1" applyFill="1" applyBorder="1" applyAlignment="1" applyProtection="1">
      <alignment horizontal="center"/>
    </xf>
    <xf numFmtId="0" fontId="7" fillId="4" borderId="31" xfId="0" applyFont="1" applyFill="1" applyBorder="1" applyAlignment="1" applyProtection="1">
      <alignment horizontal="left"/>
    </xf>
    <xf numFmtId="6" fontId="0" fillId="4" borderId="0" xfId="0" applyNumberFormat="1" applyFill="1" applyBorder="1" applyProtection="1"/>
    <xf numFmtId="0" fontId="7" fillId="4" borderId="32" xfId="0" applyFont="1" applyFill="1" applyBorder="1" applyAlignment="1" applyProtection="1">
      <alignment horizontal="center"/>
    </xf>
    <xf numFmtId="0" fontId="0" fillId="4" borderId="31" xfId="0" applyFill="1" applyBorder="1" applyProtection="1"/>
    <xf numFmtId="0" fontId="0" fillId="4" borderId="32" xfId="0" applyFill="1" applyBorder="1" applyProtection="1"/>
    <xf numFmtId="0" fontId="7" fillId="4" borderId="33" xfId="0" applyFont="1" applyFill="1" applyBorder="1" applyProtection="1"/>
    <xf numFmtId="6" fontId="7" fillId="4" borderId="34" xfId="0" applyNumberFormat="1" applyFont="1" applyFill="1" applyBorder="1" applyProtection="1"/>
    <xf numFmtId="0" fontId="0" fillId="4" borderId="9" xfId="0" applyFill="1" applyBorder="1" applyProtection="1"/>
    <xf numFmtId="0" fontId="13" fillId="11" borderId="29" xfId="0" applyFont="1" applyFill="1" applyBorder="1" applyAlignment="1">
      <alignment horizontal="center" vertical="center"/>
    </xf>
    <xf numFmtId="0" fontId="13" fillId="11" borderId="30" xfId="0" applyFont="1" applyFill="1" applyBorder="1" applyAlignment="1">
      <alignment horizontal="center" vertical="center"/>
    </xf>
    <xf numFmtId="0" fontId="13" fillId="11" borderId="30" xfId="0" applyFont="1" applyFill="1" applyBorder="1" applyAlignment="1">
      <alignment horizontal="center" vertical="center" wrapText="1"/>
    </xf>
    <xf numFmtId="0" fontId="13" fillId="6" borderId="30" xfId="0" applyFont="1" applyFill="1" applyBorder="1" applyAlignment="1">
      <alignment horizontal="center" vertical="center"/>
    </xf>
    <xf numFmtId="0" fontId="13" fillId="11" borderId="7" xfId="0" applyFont="1" applyFill="1" applyBorder="1" applyAlignment="1">
      <alignment horizontal="center" vertical="center"/>
    </xf>
    <xf numFmtId="0" fontId="13" fillId="0" borderId="0" xfId="0" applyFont="1" applyAlignment="1">
      <alignment vertical="center"/>
    </xf>
    <xf numFmtId="0" fontId="7" fillId="0" borderId="0" xfId="0" applyFont="1" applyAlignment="1" applyProtection="1">
      <alignment vertical="center"/>
    </xf>
    <xf numFmtId="0" fontId="7" fillId="0" borderId="0" xfId="0" applyFont="1" applyAlignment="1">
      <alignment vertical="center"/>
    </xf>
    <xf numFmtId="165" fontId="10" fillId="11" borderId="0" xfId="0" applyNumberFormat="1" applyFont="1" applyFill="1"/>
    <xf numFmtId="0" fontId="14" fillId="0" borderId="0" xfId="0" applyFont="1" applyProtection="1"/>
    <xf numFmtId="6" fontId="0" fillId="0" borderId="0" xfId="0" applyNumberFormat="1"/>
    <xf numFmtId="0" fontId="7" fillId="12" borderId="0" xfId="0" applyFont="1" applyFill="1" applyAlignment="1">
      <alignment horizontal="center"/>
    </xf>
    <xf numFmtId="164" fontId="0" fillId="4" borderId="30" xfId="0" applyNumberFormat="1" applyFill="1" applyBorder="1" applyProtection="1"/>
    <xf numFmtId="164" fontId="0" fillId="4" borderId="0" xfId="0" applyNumberFormat="1" applyFill="1" applyBorder="1" applyProtection="1"/>
    <xf numFmtId="6" fontId="7" fillId="0" borderId="0" xfId="0" applyNumberFormat="1" applyFont="1" applyProtection="1"/>
    <xf numFmtId="0" fontId="10" fillId="7" borderId="11" xfId="0" applyFont="1" applyFill="1" applyBorder="1" applyAlignment="1" applyProtection="1">
      <alignment horizontal="left" vertical="center"/>
    </xf>
    <xf numFmtId="0" fontId="10" fillId="7" borderId="12" xfId="0" applyFont="1" applyFill="1" applyBorder="1" applyAlignment="1" applyProtection="1">
      <alignment horizontal="left" vertical="center"/>
    </xf>
    <xf numFmtId="0" fontId="0" fillId="7" borderId="12" xfId="0" applyFont="1" applyFill="1" applyBorder="1" applyAlignment="1" applyProtection="1">
      <alignment horizontal="left" vertical="center"/>
    </xf>
    <xf numFmtId="0" fontId="0" fillId="7" borderId="12" xfId="0" applyFill="1" applyBorder="1" applyAlignment="1" applyProtection="1">
      <alignment horizontal="left" vertical="center"/>
    </xf>
    <xf numFmtId="0" fontId="10" fillId="7" borderId="13" xfId="0" applyFont="1" applyFill="1" applyBorder="1" applyAlignment="1" applyProtection="1">
      <alignment horizontal="left" vertical="center"/>
    </xf>
    <xf numFmtId="0" fontId="10" fillId="7" borderId="35" xfId="0" applyFont="1" applyFill="1" applyBorder="1" applyAlignment="1" applyProtection="1">
      <alignment horizontal="left" vertical="center"/>
    </xf>
    <xf numFmtId="0" fontId="7" fillId="4" borderId="36" xfId="0" applyFont="1" applyFill="1" applyBorder="1" applyProtection="1"/>
    <xf numFmtId="6" fontId="7" fillId="4" borderId="8" xfId="0" applyNumberFormat="1" applyFont="1" applyFill="1" applyBorder="1" applyProtection="1"/>
    <xf numFmtId="0" fontId="7" fillId="12" borderId="0" xfId="0" applyFont="1" applyFill="1" applyAlignment="1">
      <alignment horizontal="center" wrapText="1"/>
    </xf>
    <xf numFmtId="42" fontId="0" fillId="4" borderId="0" xfId="0" applyNumberFormat="1" applyFill="1"/>
    <xf numFmtId="0" fontId="13" fillId="0" borderId="0" xfId="0" applyFont="1" applyBorder="1" applyAlignment="1">
      <alignment horizontal="center"/>
    </xf>
    <xf numFmtId="0" fontId="12" fillId="0" borderId="0" xfId="0" applyFont="1" applyBorder="1" applyAlignment="1">
      <alignment horizontal="center"/>
    </xf>
    <xf numFmtId="164" fontId="12" fillId="0" borderId="0" xfId="0" applyNumberFormat="1" applyFont="1" applyBorder="1" applyAlignment="1">
      <alignment horizontal="center"/>
    </xf>
    <xf numFmtId="164" fontId="12" fillId="0" borderId="0" xfId="0" applyNumberFormat="1" applyFont="1"/>
    <xf numFmtId="164" fontId="0" fillId="6" borderId="0" xfId="0" applyNumberFormat="1" applyFill="1" applyBorder="1"/>
    <xf numFmtId="42" fontId="12" fillId="5" borderId="0" xfId="0" applyNumberFormat="1" applyFont="1" applyFill="1" applyBorder="1" applyAlignment="1">
      <alignment horizontal="center"/>
    </xf>
    <xf numFmtId="0" fontId="2" fillId="7" borderId="24" xfId="0" applyFont="1" applyFill="1" applyBorder="1" applyAlignment="1" applyProtection="1">
      <alignment horizontal="left" vertical="center"/>
    </xf>
    <xf numFmtId="0" fontId="2" fillId="7" borderId="12" xfId="0" applyFont="1" applyFill="1" applyBorder="1" applyAlignment="1" applyProtection="1">
      <alignment horizontal="left" vertical="center"/>
    </xf>
    <xf numFmtId="0" fontId="2" fillId="7" borderId="13" xfId="0" applyFont="1" applyFill="1" applyBorder="1" applyAlignment="1" applyProtection="1">
      <alignment horizontal="left" vertical="center"/>
    </xf>
    <xf numFmtId="3" fontId="5" fillId="13" borderId="2" xfId="0" applyNumberFormat="1" applyFont="1" applyFill="1" applyBorder="1" applyAlignment="1" applyProtection="1">
      <alignment horizontal="right" vertical="center" wrapText="1"/>
    </xf>
    <xf numFmtId="164" fontId="5" fillId="0" borderId="2" xfId="0" applyNumberFormat="1" applyFont="1" applyFill="1" applyBorder="1" applyAlignment="1" applyProtection="1">
      <alignment horizontal="right" vertical="center" wrapText="1"/>
      <protection locked="0"/>
    </xf>
    <xf numFmtId="164" fontId="0" fillId="0" borderId="0" xfId="0" applyNumberFormat="1" applyProtection="1"/>
    <xf numFmtId="165" fontId="12" fillId="14" borderId="0" xfId="0" applyNumberFormat="1" applyFont="1" applyFill="1"/>
    <xf numFmtId="164" fontId="5" fillId="0" borderId="3" xfId="0" applyNumberFormat="1" applyFont="1" applyFill="1" applyBorder="1" applyAlignment="1" applyProtection="1">
      <alignment horizontal="right" vertical="center" wrapText="1"/>
      <protection locked="0"/>
    </xf>
    <xf numFmtId="0" fontId="21" fillId="7" borderId="12" xfId="0" applyFont="1" applyFill="1" applyBorder="1" applyAlignment="1" applyProtection="1">
      <alignment horizontal="left" vertical="center"/>
    </xf>
    <xf numFmtId="0" fontId="24" fillId="7" borderId="12" xfId="0" applyFont="1" applyFill="1" applyBorder="1" applyAlignment="1" applyProtection="1">
      <alignment horizontal="left" vertical="center"/>
    </xf>
    <xf numFmtId="0" fontId="21" fillId="7" borderId="11" xfId="0" applyFont="1" applyFill="1" applyBorder="1" applyAlignment="1" applyProtection="1">
      <alignment horizontal="left" vertical="center"/>
    </xf>
    <xf numFmtId="3" fontId="22" fillId="0" borderId="16" xfId="0" applyNumberFormat="1" applyFont="1" applyFill="1" applyBorder="1" applyAlignment="1" applyProtection="1">
      <alignment horizontal="right" vertical="center" wrapText="1"/>
    </xf>
    <xf numFmtId="0" fontId="21" fillId="7" borderId="13" xfId="0" applyFont="1" applyFill="1" applyBorder="1" applyAlignment="1" applyProtection="1">
      <alignment horizontal="left" vertical="center"/>
    </xf>
    <xf numFmtId="0" fontId="8" fillId="0" borderId="0" xfId="0" applyFont="1" applyFill="1" applyBorder="1" applyAlignment="1" applyProtection="1">
      <alignment horizontal="center" vertical="center" wrapText="1"/>
    </xf>
    <xf numFmtId="167" fontId="0" fillId="0" borderId="0" xfId="0" applyNumberFormat="1"/>
    <xf numFmtId="0" fontId="19" fillId="0" borderId="0" xfId="0" applyFont="1"/>
    <xf numFmtId="167" fontId="0" fillId="0" borderId="0" xfId="0" applyNumberFormat="1" applyProtection="1"/>
    <xf numFmtId="9" fontId="18" fillId="0" borderId="0" xfId="1" applyFont="1" applyProtection="1"/>
    <xf numFmtId="164" fontId="0" fillId="0" borderId="0" xfId="0" applyNumberFormat="1"/>
    <xf numFmtId="164" fontId="5" fillId="15" borderId="2" xfId="0" applyNumberFormat="1" applyFont="1" applyFill="1" applyBorder="1" applyAlignment="1" applyProtection="1">
      <alignment horizontal="right" vertical="center" wrapText="1"/>
      <protection locked="0"/>
    </xf>
    <xf numFmtId="0" fontId="25" fillId="0" borderId="0" xfId="0" applyFont="1" applyFill="1" applyBorder="1" applyAlignment="1" applyProtection="1">
      <alignment horizontal="center" vertical="center" wrapText="1"/>
    </xf>
    <xf numFmtId="164" fontId="20" fillId="0" borderId="0" xfId="0" applyNumberFormat="1" applyFont="1" applyProtection="1"/>
    <xf numFmtId="0" fontId="25" fillId="0" borderId="0" xfId="0" applyFont="1" applyAlignment="1">
      <alignment horizontal="center" vertical="center" wrapText="1"/>
    </xf>
    <xf numFmtId="164" fontId="20" fillId="0" borderId="0" xfId="0" applyNumberFormat="1" applyFont="1"/>
    <xf numFmtId="164" fontId="5" fillId="15" borderId="1" xfId="0" applyNumberFormat="1" applyFont="1" applyFill="1" applyBorder="1" applyAlignment="1" applyProtection="1">
      <alignment horizontal="right" vertical="center" wrapText="1"/>
      <protection locked="0"/>
    </xf>
    <xf numFmtId="0" fontId="2" fillId="7" borderId="35" xfId="0" applyFont="1" applyFill="1" applyBorder="1" applyAlignment="1" applyProtection="1">
      <alignment horizontal="left" vertical="center"/>
    </xf>
    <xf numFmtId="164" fontId="5" fillId="15" borderId="5" xfId="0" applyNumberFormat="1" applyFont="1" applyFill="1" applyBorder="1" applyAlignment="1" applyProtection="1">
      <alignment horizontal="right" vertical="center" wrapText="1"/>
      <protection locked="0"/>
    </xf>
    <xf numFmtId="0" fontId="28" fillId="0" borderId="0" xfId="0" applyFont="1" applyAlignment="1">
      <alignment horizontal="center"/>
    </xf>
    <xf numFmtId="0" fontId="28" fillId="16" borderId="0" xfId="0" applyFont="1" applyFill="1"/>
    <xf numFmtId="0" fontId="0" fillId="0" borderId="0" xfId="0" applyFont="1" applyAlignment="1" applyProtection="1">
      <alignment horizontal="center"/>
    </xf>
    <xf numFmtId="0" fontId="9" fillId="0" borderId="41" xfId="0" applyFont="1" applyFill="1" applyBorder="1" applyAlignment="1" applyProtection="1">
      <alignment horizontal="right" vertical="center"/>
    </xf>
    <xf numFmtId="164" fontId="5" fillId="0" borderId="42" xfId="0" applyNumberFormat="1" applyFont="1" applyFill="1" applyBorder="1" applyAlignment="1" applyProtection="1">
      <alignment horizontal="right" vertical="center" wrapText="1"/>
    </xf>
    <xf numFmtId="164" fontId="5" fillId="0" borderId="43" xfId="0" applyNumberFormat="1" applyFont="1" applyFill="1" applyBorder="1" applyAlignment="1" applyProtection="1">
      <alignment horizontal="right" vertical="center" wrapText="1"/>
    </xf>
    <xf numFmtId="0" fontId="6" fillId="17" borderId="0" xfId="0" applyFont="1" applyFill="1" applyProtection="1"/>
    <xf numFmtId="0" fontId="0" fillId="17" borderId="0" xfId="0" applyFill="1" applyProtection="1"/>
    <xf numFmtId="0" fontId="7" fillId="17" borderId="0" xfId="0" applyFont="1" applyFill="1" applyAlignment="1" applyProtection="1">
      <alignment horizontal="left"/>
    </xf>
    <xf numFmtId="164" fontId="5" fillId="6" borderId="39" xfId="0" applyNumberFormat="1" applyFont="1" applyFill="1" applyBorder="1" applyAlignment="1" applyProtection="1">
      <alignment horizontal="right" vertical="center" wrapText="1"/>
    </xf>
    <xf numFmtId="164" fontId="5" fillId="0" borderId="5" xfId="0" applyNumberFormat="1" applyFont="1" applyFill="1" applyBorder="1" applyAlignment="1" applyProtection="1">
      <alignment horizontal="right" vertical="center" wrapText="1"/>
      <protection locked="0"/>
    </xf>
    <xf numFmtId="0" fontId="29" fillId="0" borderId="12" xfId="0" applyFont="1" applyFill="1" applyBorder="1" applyAlignment="1" applyProtection="1">
      <alignment horizontal="left" vertical="center"/>
    </xf>
    <xf numFmtId="0" fontId="19" fillId="0" borderId="0" xfId="0" applyFont="1" applyAlignment="1" applyProtection="1">
      <alignment horizontal="center"/>
    </xf>
    <xf numFmtId="0" fontId="30" fillId="0" borderId="12" xfId="0" applyFont="1" applyBorder="1" applyAlignment="1">
      <alignment horizontal="left" vertical="center"/>
    </xf>
    <xf numFmtId="0" fontId="30" fillId="0" borderId="46" xfId="0" applyFont="1" applyBorder="1" applyAlignment="1">
      <alignment horizontal="left" vertical="center"/>
    </xf>
    <xf numFmtId="3" fontId="22" fillId="0" borderId="24" xfId="0" applyNumberFormat="1" applyFont="1" applyFill="1" applyBorder="1" applyAlignment="1" applyProtection="1">
      <alignment horizontal="right" vertical="center" wrapText="1"/>
      <protection locked="0"/>
    </xf>
    <xf numFmtId="0" fontId="0" fillId="0" borderId="0" xfId="0" applyAlignment="1" applyProtection="1">
      <alignment wrapText="1"/>
    </xf>
    <xf numFmtId="164" fontId="5" fillId="0" borderId="1" xfId="0" applyNumberFormat="1" applyFont="1" applyFill="1" applyBorder="1" applyAlignment="1" applyProtection="1">
      <alignment horizontal="right" vertical="center" wrapText="1"/>
      <protection locked="0"/>
    </xf>
    <xf numFmtId="3" fontId="22" fillId="0" borderId="37" xfId="0" applyNumberFormat="1" applyFont="1" applyFill="1" applyBorder="1" applyAlignment="1" applyProtection="1">
      <alignment horizontal="right" vertical="center" wrapText="1"/>
      <protection locked="0"/>
    </xf>
    <xf numFmtId="166" fontId="8" fillId="0" borderId="0" xfId="0" applyNumberFormat="1" applyFont="1" applyFill="1" applyBorder="1" applyAlignment="1" applyProtection="1">
      <alignment horizontal="right" vertical="center" wrapText="1"/>
    </xf>
    <xf numFmtId="0" fontId="32" fillId="0" borderId="12" xfId="0" applyFont="1" applyFill="1" applyBorder="1" applyAlignment="1" applyProtection="1">
      <alignment horizontal="left" vertical="center"/>
    </xf>
    <xf numFmtId="3" fontId="31" fillId="0" borderId="2" xfId="0" applyNumberFormat="1" applyFont="1" applyBorder="1" applyAlignment="1" applyProtection="1">
      <alignment horizontal="right" vertical="center" wrapText="1"/>
    </xf>
    <xf numFmtId="3" fontId="31" fillId="0" borderId="4" xfId="0" applyNumberFormat="1" applyFont="1" applyBorder="1" applyAlignment="1" applyProtection="1">
      <alignment horizontal="right" vertical="center" wrapText="1"/>
      <protection locked="0"/>
    </xf>
    <xf numFmtId="0" fontId="20" fillId="19" borderId="26" xfId="0" applyFont="1" applyFill="1" applyBorder="1" applyAlignment="1" applyProtection="1">
      <alignment horizontal="left" vertical="center"/>
    </xf>
    <xf numFmtId="0" fontId="30" fillId="0" borderId="12" xfId="0" applyFont="1" applyBorder="1" applyAlignment="1" applyProtection="1">
      <alignment horizontal="left" vertical="center"/>
    </xf>
    <xf numFmtId="0" fontId="30" fillId="0" borderId="46" xfId="0" applyFont="1" applyBorder="1" applyAlignment="1" applyProtection="1">
      <alignment horizontal="left" vertical="center"/>
    </xf>
    <xf numFmtId="0" fontId="0" fillId="0" borderId="0" xfId="0" applyAlignment="1" applyProtection="1">
      <alignment horizontal="right"/>
    </xf>
    <xf numFmtId="0" fontId="7" fillId="18" borderId="29" xfId="0" applyFont="1" applyFill="1" applyBorder="1" applyAlignment="1" applyProtection="1">
      <alignment horizontal="right"/>
    </xf>
    <xf numFmtId="164" fontId="8" fillId="18" borderId="7" xfId="0" applyNumberFormat="1" applyFont="1" applyFill="1" applyBorder="1" applyAlignment="1" applyProtection="1">
      <alignment horizontal="right" vertical="center" wrapText="1"/>
    </xf>
    <xf numFmtId="0" fontId="7" fillId="18" borderId="31" xfId="0" applyFont="1" applyFill="1" applyBorder="1" applyAlignment="1" applyProtection="1">
      <alignment horizontal="right"/>
    </xf>
    <xf numFmtId="164" fontId="0" fillId="18" borderId="32" xfId="0" applyNumberFormat="1" applyFill="1" applyBorder="1" applyProtection="1"/>
    <xf numFmtId="0" fontId="7" fillId="18" borderId="33" xfId="0" applyFont="1" applyFill="1" applyBorder="1" applyAlignment="1" applyProtection="1">
      <alignment horizontal="right"/>
    </xf>
    <xf numFmtId="10" fontId="0" fillId="18" borderId="9" xfId="0" applyNumberFormat="1" applyFill="1" applyBorder="1" applyProtection="1"/>
    <xf numFmtId="0" fontId="19" fillId="21" borderId="0" xfId="0" applyFont="1" applyFill="1" applyBorder="1" applyAlignment="1" applyProtection="1">
      <alignment horizontal="right"/>
    </xf>
    <xf numFmtId="164" fontId="19" fillId="21" borderId="0" xfId="0" applyNumberFormat="1" applyFont="1" applyFill="1" applyProtection="1"/>
    <xf numFmtId="0" fontId="8" fillId="22" borderId="14" xfId="0" applyFont="1" applyFill="1" applyBorder="1" applyAlignment="1" applyProtection="1">
      <alignment horizontal="right" vertical="center" wrapText="1"/>
    </xf>
    <xf numFmtId="164" fontId="8" fillId="22" borderId="8" xfId="0" applyNumberFormat="1" applyFont="1" applyFill="1" applyBorder="1" applyAlignment="1" applyProtection="1">
      <alignment horizontal="right" vertical="center" wrapText="1"/>
    </xf>
    <xf numFmtId="0" fontId="8" fillId="22" borderId="29" xfId="0" applyFont="1" applyFill="1" applyBorder="1" applyAlignment="1" applyProtection="1">
      <alignment horizontal="right" vertical="center" wrapText="1"/>
    </xf>
    <xf numFmtId="164" fontId="8" fillId="22" borderId="30" xfId="0" applyNumberFormat="1" applyFont="1" applyFill="1" applyBorder="1" applyAlignment="1" applyProtection="1">
      <alignment horizontal="right" vertical="center" wrapText="1"/>
    </xf>
    <xf numFmtId="164" fontId="8" fillId="22" borderId="7" xfId="0" applyNumberFormat="1" applyFont="1" applyFill="1" applyBorder="1" applyAlignment="1" applyProtection="1">
      <alignment horizontal="right" vertical="center" wrapText="1"/>
    </xf>
    <xf numFmtId="0" fontId="0" fillId="22" borderId="29" xfId="0" applyFill="1" applyBorder="1" applyProtection="1"/>
    <xf numFmtId="168" fontId="0" fillId="22" borderId="30" xfId="0" applyNumberFormat="1" applyFill="1" applyBorder="1" applyProtection="1"/>
    <xf numFmtId="168" fontId="0" fillId="22" borderId="7" xfId="0" applyNumberFormat="1" applyFill="1" applyBorder="1" applyProtection="1"/>
    <xf numFmtId="0" fontId="0" fillId="22" borderId="31" xfId="0" applyFill="1" applyBorder="1" applyProtection="1"/>
    <xf numFmtId="168" fontId="0" fillId="22" borderId="32" xfId="0" applyNumberFormat="1" applyFill="1" applyBorder="1" applyProtection="1"/>
    <xf numFmtId="0" fontId="0" fillId="22" borderId="33" xfId="0" applyFill="1" applyBorder="1" applyProtection="1"/>
    <xf numFmtId="168" fontId="0" fillId="22" borderId="9" xfId="0" applyNumberFormat="1" applyFill="1" applyBorder="1" applyProtection="1"/>
    <xf numFmtId="164" fontId="23" fillId="23" borderId="45" xfId="0" applyNumberFormat="1" applyFont="1" applyFill="1" applyBorder="1" applyAlignment="1" applyProtection="1">
      <alignment horizontal="right" vertical="center" wrapText="1"/>
    </xf>
    <xf numFmtId="164" fontId="23" fillId="23" borderId="38" xfId="0" applyNumberFormat="1" applyFont="1" applyFill="1" applyBorder="1" applyAlignment="1" applyProtection="1">
      <alignment horizontal="right" vertical="center" wrapText="1"/>
    </xf>
    <xf numFmtId="164" fontId="25" fillId="23" borderId="38" xfId="0" applyNumberFormat="1" applyFont="1" applyFill="1" applyBorder="1" applyAlignment="1" applyProtection="1">
      <alignment horizontal="right" vertical="center" wrapText="1"/>
    </xf>
    <xf numFmtId="164" fontId="25" fillId="23" borderId="9"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 xfId="0" applyNumberFormat="1" applyFont="1" applyFill="1" applyBorder="1" applyAlignment="1" applyProtection="1">
      <alignment horizontal="right" vertical="center" wrapText="1"/>
    </xf>
    <xf numFmtId="3" fontId="22" fillId="0" borderId="44"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3" fontId="22" fillId="0" borderId="2" xfId="0" applyNumberFormat="1" applyFont="1" applyFill="1" applyBorder="1" applyAlignment="1" applyProtection="1">
      <alignment horizontal="right" vertical="center" wrapText="1"/>
    </xf>
    <xf numFmtId="3" fontId="22" fillId="0" borderId="12" xfId="0" applyNumberFormat="1" applyFont="1" applyFill="1" applyBorder="1" applyAlignment="1" applyProtection="1">
      <alignment horizontal="right" vertical="center" wrapText="1"/>
      <protection locked="0"/>
    </xf>
    <xf numFmtId="3" fontId="22" fillId="0" borderId="25" xfId="0" applyNumberFormat="1" applyFont="1" applyFill="1" applyBorder="1" applyAlignment="1" applyProtection="1">
      <alignment horizontal="right" vertical="center" wrapText="1"/>
      <protection locked="0"/>
    </xf>
    <xf numFmtId="3" fontId="22" fillId="0" borderId="39" xfId="0" applyNumberFormat="1" applyFont="1" applyFill="1" applyBorder="1" applyAlignment="1" applyProtection="1">
      <alignment horizontal="right" vertical="center" wrapText="1"/>
    </xf>
    <xf numFmtId="3" fontId="22" fillId="0" borderId="5" xfId="0" applyNumberFormat="1" applyFont="1" applyFill="1" applyBorder="1" applyAlignment="1" applyProtection="1">
      <alignment horizontal="right" vertical="center" wrapText="1"/>
    </xf>
    <xf numFmtId="3" fontId="22" fillId="0" borderId="40" xfId="0" applyNumberFormat="1" applyFont="1" applyFill="1" applyBorder="1" applyAlignment="1" applyProtection="1">
      <alignment horizontal="right" vertical="center" wrapText="1"/>
      <protection locked="0"/>
    </xf>
    <xf numFmtId="3" fontId="22" fillId="0" borderId="18" xfId="0" applyNumberFormat="1" applyFont="1" applyFill="1" applyBorder="1" applyAlignment="1" applyProtection="1">
      <alignment horizontal="right" vertical="center" wrapText="1"/>
      <protection locked="0"/>
    </xf>
    <xf numFmtId="3" fontId="31" fillId="0" borderId="18" xfId="0" applyNumberFormat="1" applyFont="1" applyFill="1" applyBorder="1" applyAlignment="1" applyProtection="1">
      <alignment horizontal="right" vertical="center" wrapText="1"/>
      <protection locked="0"/>
    </xf>
    <xf numFmtId="3" fontId="31" fillId="0" borderId="2" xfId="0" applyNumberFormat="1" applyFont="1" applyFill="1" applyBorder="1" applyAlignment="1" applyProtection="1">
      <alignment horizontal="right" vertical="center" wrapText="1"/>
    </xf>
    <xf numFmtId="3" fontId="31" fillId="0" borderId="37" xfId="0" applyNumberFormat="1" applyFont="1" applyFill="1" applyBorder="1" applyAlignment="1" applyProtection="1">
      <alignment horizontal="right" vertical="center" wrapText="1"/>
      <protection locked="0"/>
    </xf>
    <xf numFmtId="3" fontId="31" fillId="0" borderId="12" xfId="0" applyNumberFormat="1" applyFont="1" applyFill="1" applyBorder="1" applyAlignment="1" applyProtection="1">
      <alignment horizontal="right" vertical="center" wrapText="1"/>
      <protection locked="0"/>
    </xf>
    <xf numFmtId="3" fontId="31" fillId="0" borderId="2" xfId="0" applyNumberFormat="1" applyFont="1" applyFill="1" applyBorder="1" applyAlignment="1" applyProtection="1">
      <alignment horizontal="right" vertical="center" wrapText="1"/>
      <protection locked="0"/>
    </xf>
    <xf numFmtId="0" fontId="28" fillId="0" borderId="0" xfId="0" applyFont="1" applyFill="1"/>
    <xf numFmtId="0" fontId="0" fillId="22" borderId="2" xfId="0" applyFill="1" applyBorder="1" applyProtection="1"/>
    <xf numFmtId="167" fontId="0" fillId="22" borderId="2" xfId="0" applyNumberFormat="1" applyFill="1" applyBorder="1" applyProtection="1"/>
    <xf numFmtId="0" fontId="7" fillId="22" borderId="17" xfId="0" applyFont="1" applyFill="1" applyBorder="1" applyAlignment="1" applyProtection="1">
      <alignment horizontal="right" wrapText="1"/>
    </xf>
    <xf numFmtId="0" fontId="0" fillId="22" borderId="1" xfId="0" applyFill="1" applyBorder="1" applyProtection="1"/>
    <xf numFmtId="0" fontId="8" fillId="22" borderId="1" xfId="0" applyFont="1" applyFill="1" applyBorder="1" applyAlignment="1" applyProtection="1">
      <alignment horizontal="center" vertical="center" wrapText="1"/>
    </xf>
    <xf numFmtId="0" fontId="8" fillId="22" borderId="20" xfId="0" applyFont="1" applyFill="1" applyBorder="1" applyAlignment="1" applyProtection="1">
      <alignment horizontal="center" vertical="center" wrapText="1"/>
    </xf>
    <xf numFmtId="0" fontId="0" fillId="22" borderId="18" xfId="0" applyFill="1" applyBorder="1" applyProtection="1"/>
    <xf numFmtId="167" fontId="0" fillId="22" borderId="21" xfId="0" applyNumberFormat="1" applyFill="1" applyBorder="1" applyProtection="1"/>
    <xf numFmtId="0" fontId="0" fillId="22" borderId="19" xfId="0" applyFill="1" applyBorder="1" applyProtection="1"/>
    <xf numFmtId="0" fontId="0" fillId="22" borderId="3" xfId="0" applyFill="1" applyBorder="1" applyProtection="1"/>
    <xf numFmtId="164" fontId="0" fillId="22" borderId="3" xfId="0" applyNumberFormat="1" applyFill="1" applyBorder="1" applyProtection="1"/>
    <xf numFmtId="164" fontId="0" fillId="22" borderId="4" xfId="0" applyNumberFormat="1" applyFill="1" applyBorder="1" applyProtection="1"/>
    <xf numFmtId="0" fontId="0" fillId="0" borderId="0" xfId="0" applyFill="1"/>
    <xf numFmtId="164" fontId="8" fillId="23" borderId="9" xfId="0" applyNumberFormat="1" applyFont="1" applyFill="1" applyBorder="1" applyAlignment="1" applyProtection="1">
      <alignment horizontal="right" vertical="center" wrapText="1"/>
    </xf>
    <xf numFmtId="164" fontId="8" fillId="23" borderId="14" xfId="0" applyNumberFormat="1" applyFont="1" applyFill="1" applyBorder="1" applyAlignment="1" applyProtection="1">
      <alignment horizontal="right" vertical="center" wrapText="1"/>
    </xf>
    <xf numFmtId="164" fontId="8" fillId="23" borderId="28" xfId="0" applyNumberFormat="1" applyFont="1" applyFill="1" applyBorder="1" applyAlignment="1" applyProtection="1">
      <alignment horizontal="right" vertical="center" wrapText="1"/>
    </xf>
    <xf numFmtId="3" fontId="31" fillId="0" borderId="18" xfId="0" applyNumberFormat="1" applyFont="1" applyFill="1" applyBorder="1" applyAlignment="1" applyProtection="1">
      <alignment horizontal="right" vertical="center" wrapText="1"/>
    </xf>
    <xf numFmtId="3" fontId="31" fillId="0" borderId="21" xfId="0" applyNumberFormat="1" applyFont="1" applyBorder="1" applyAlignment="1" applyProtection="1">
      <alignment horizontal="right" vertical="center" wrapText="1"/>
    </xf>
    <xf numFmtId="3" fontId="31" fillId="13" borderId="3" xfId="0" applyNumberFormat="1" applyFont="1" applyFill="1" applyBorder="1" applyAlignment="1" applyProtection="1">
      <alignment horizontal="right" vertical="center" wrapText="1"/>
    </xf>
    <xf numFmtId="0" fontId="8" fillId="22" borderId="0" xfId="0" applyFont="1" applyFill="1" applyBorder="1" applyAlignment="1" applyProtection="1">
      <alignment horizontal="right" vertical="center" wrapText="1"/>
    </xf>
    <xf numFmtId="164" fontId="8" fillId="22" borderId="0" xfId="0" applyNumberFormat="1" applyFont="1" applyFill="1" applyBorder="1" applyAlignment="1" applyProtection="1">
      <alignment horizontal="right" vertical="center" wrapText="1"/>
    </xf>
    <xf numFmtId="0" fontId="0" fillId="22" borderId="0" xfId="0" applyFill="1"/>
    <xf numFmtId="0" fontId="8" fillId="22" borderId="8" xfId="0" applyFont="1" applyFill="1" applyBorder="1" applyAlignment="1" applyProtection="1">
      <alignment horizontal="center" vertical="center" wrapText="1"/>
    </xf>
    <xf numFmtId="168" fontId="0" fillId="22" borderId="0" xfId="0" applyNumberFormat="1" applyFill="1"/>
    <xf numFmtId="169" fontId="0" fillId="22" borderId="0" xfId="0" applyNumberFormat="1" applyFill="1"/>
    <xf numFmtId="167" fontId="0" fillId="22" borderId="0" xfId="0" applyNumberFormat="1" applyFill="1"/>
    <xf numFmtId="168" fontId="0" fillId="22" borderId="34" xfId="0" applyNumberFormat="1" applyFill="1" applyBorder="1" applyProtection="1"/>
    <xf numFmtId="0" fontId="20" fillId="19" borderId="25" xfId="0" applyFont="1" applyFill="1" applyBorder="1" applyAlignment="1" applyProtection="1">
      <alignment horizontal="left"/>
    </xf>
    <xf numFmtId="3" fontId="31" fillId="0" borderId="40" xfId="0" applyNumberFormat="1" applyFont="1" applyFill="1" applyBorder="1" applyAlignment="1" applyProtection="1">
      <alignment horizontal="right" vertical="center" wrapText="1"/>
    </xf>
    <xf numFmtId="3" fontId="31" fillId="0" borderId="22" xfId="0" applyNumberFormat="1" applyFont="1" applyBorder="1" applyAlignment="1" applyProtection="1">
      <alignment horizontal="right" vertical="center" wrapText="1"/>
      <protection locked="0"/>
    </xf>
    <xf numFmtId="3" fontId="31" fillId="13" borderId="47" xfId="0" applyNumberFormat="1" applyFont="1" applyFill="1" applyBorder="1" applyAlignment="1" applyProtection="1">
      <alignment horizontal="right" vertical="center" wrapText="1"/>
      <protection locked="0"/>
    </xf>
    <xf numFmtId="3" fontId="31" fillId="13" borderId="5" xfId="0" applyNumberFormat="1" applyFont="1" applyFill="1" applyBorder="1" applyAlignment="1" applyProtection="1">
      <alignment horizontal="right" vertical="center" wrapText="1"/>
    </xf>
    <xf numFmtId="3" fontId="31" fillId="13" borderId="19" xfId="0" applyNumberFormat="1" applyFont="1" applyFill="1" applyBorder="1" applyAlignment="1" applyProtection="1">
      <alignment horizontal="right" vertical="center" wrapText="1"/>
      <protection locked="0"/>
    </xf>
    <xf numFmtId="167" fontId="8" fillId="0" borderId="0" xfId="1" applyNumberFormat="1" applyFont="1" applyFill="1" applyBorder="1" applyAlignment="1" applyProtection="1">
      <alignment horizontal="right" vertical="center" wrapText="1"/>
    </xf>
    <xf numFmtId="0" fontId="20" fillId="0" borderId="0" xfId="0" applyFont="1" applyProtection="1"/>
    <xf numFmtId="0" fontId="21" fillId="7" borderId="35" xfId="0" applyFont="1" applyFill="1" applyBorder="1" applyAlignment="1" applyProtection="1">
      <alignment horizontal="left" vertical="center"/>
    </xf>
    <xf numFmtId="164" fontId="22" fillId="0" borderId="19" xfId="0" applyNumberFormat="1" applyFont="1" applyBorder="1" applyAlignment="1" applyProtection="1">
      <alignment horizontal="right" vertical="center" wrapText="1"/>
    </xf>
    <xf numFmtId="0" fontId="33" fillId="19" borderId="23" xfId="0" applyFont="1" applyFill="1" applyBorder="1" applyAlignment="1" applyProtection="1">
      <alignment horizontal="left" vertical="center"/>
    </xf>
    <xf numFmtId="3" fontId="4" fillId="13" borderId="17" xfId="0" applyNumberFormat="1" applyFont="1" applyFill="1" applyBorder="1" applyAlignment="1" applyProtection="1">
      <alignment horizontal="right" vertical="center" wrapText="1"/>
      <protection locked="0"/>
    </xf>
    <xf numFmtId="3" fontId="4" fillId="13" borderId="1" xfId="0" applyNumberFormat="1" applyFont="1" applyFill="1" applyBorder="1" applyAlignment="1" applyProtection="1">
      <alignment horizontal="right" vertical="center" wrapText="1"/>
    </xf>
    <xf numFmtId="3" fontId="4" fillId="13" borderId="44" xfId="0" applyNumberFormat="1" applyFont="1" applyFill="1" applyBorder="1" applyAlignment="1" applyProtection="1">
      <alignment horizontal="right" vertical="center" wrapText="1"/>
    </xf>
    <xf numFmtId="3" fontId="4" fillId="0" borderId="20" xfId="0" applyNumberFormat="1" applyFont="1" applyBorder="1" applyAlignment="1" applyProtection="1">
      <alignment horizontal="right" vertical="center" wrapText="1"/>
      <protection locked="0"/>
    </xf>
    <xf numFmtId="164" fontId="34" fillId="23" borderId="8" xfId="0" applyNumberFormat="1" applyFont="1" applyFill="1" applyBorder="1" applyAlignment="1" applyProtection="1">
      <alignment horizontal="right" vertical="center" wrapText="1"/>
    </xf>
    <xf numFmtId="0" fontId="2" fillId="20" borderId="24" xfId="0" applyFont="1" applyFill="1" applyBorder="1" applyAlignment="1" applyProtection="1">
      <alignment horizontal="left" vertical="center"/>
    </xf>
    <xf numFmtId="3" fontId="4" fillId="13" borderId="18" xfId="0" applyNumberFormat="1" applyFont="1" applyFill="1" applyBorder="1" applyAlignment="1" applyProtection="1">
      <alignment horizontal="right" vertical="center" wrapText="1"/>
      <protection locked="0"/>
    </xf>
    <xf numFmtId="3" fontId="4" fillId="13" borderId="2" xfId="0" applyNumberFormat="1" applyFont="1" applyFill="1" applyBorder="1" applyAlignment="1" applyProtection="1">
      <alignment horizontal="right" vertical="center" wrapText="1"/>
    </xf>
    <xf numFmtId="3" fontId="4" fillId="0" borderId="21" xfId="0" applyNumberFormat="1" applyFont="1" applyBorder="1" applyAlignment="1" applyProtection="1">
      <alignment horizontal="right" vertical="center" wrapText="1"/>
      <protection locked="0"/>
    </xf>
    <xf numFmtId="164" fontId="34" fillId="23" borderId="9" xfId="0" applyNumberFormat="1" applyFont="1" applyFill="1" applyBorder="1" applyAlignment="1" applyProtection="1">
      <alignment horizontal="right" vertical="center" wrapText="1"/>
    </xf>
    <xf numFmtId="0" fontId="33" fillId="19" borderId="24" xfId="0" applyFont="1" applyFill="1" applyBorder="1" applyAlignment="1" applyProtection="1">
      <alignment horizontal="left" vertical="center"/>
    </xf>
    <xf numFmtId="3" fontId="4" fillId="0" borderId="37" xfId="0" applyNumberFormat="1" applyFont="1" applyFill="1" applyBorder="1" applyAlignment="1" applyProtection="1">
      <alignment horizontal="right" vertical="center" wrapText="1"/>
    </xf>
    <xf numFmtId="0" fontId="33" fillId="19" borderId="24" xfId="0" applyFont="1" applyFill="1" applyBorder="1" applyAlignment="1" applyProtection="1">
      <alignment horizontal="left"/>
    </xf>
    <xf numFmtId="0" fontId="33" fillId="19" borderId="25" xfId="0" applyFont="1" applyFill="1" applyBorder="1" applyAlignment="1" applyProtection="1">
      <alignment horizontal="left"/>
    </xf>
    <xf numFmtId="3" fontId="4" fillId="13" borderId="47" xfId="0" applyNumberFormat="1" applyFont="1" applyFill="1" applyBorder="1" applyAlignment="1" applyProtection="1">
      <alignment horizontal="right" vertical="center" wrapText="1"/>
      <protection locked="0"/>
    </xf>
    <xf numFmtId="3" fontId="4" fillId="13" borderId="5" xfId="0" applyNumberFormat="1" applyFont="1" applyFill="1" applyBorder="1" applyAlignment="1" applyProtection="1">
      <alignment horizontal="right" vertical="center" wrapText="1"/>
    </xf>
    <xf numFmtId="3" fontId="4" fillId="0" borderId="22" xfId="0" applyNumberFormat="1" applyFont="1" applyBorder="1" applyAlignment="1" applyProtection="1">
      <alignment horizontal="right" vertical="center" wrapText="1"/>
      <protection locked="0"/>
    </xf>
    <xf numFmtId="0" fontId="35" fillId="19" borderId="25" xfId="0" applyFont="1" applyFill="1" applyBorder="1" applyAlignment="1" applyProtection="1">
      <alignment horizontal="left"/>
    </xf>
    <xf numFmtId="3" fontId="36" fillId="13" borderId="2" xfId="0" applyNumberFormat="1" applyFont="1" applyFill="1" applyBorder="1" applyAlignment="1" applyProtection="1">
      <alignment horizontal="right" vertical="center" wrapText="1"/>
    </xf>
    <xf numFmtId="3" fontId="36" fillId="0" borderId="37" xfId="0" applyNumberFormat="1" applyFont="1" applyFill="1" applyBorder="1" applyAlignment="1" applyProtection="1">
      <alignment horizontal="right" vertical="center" wrapText="1"/>
    </xf>
    <xf numFmtId="3" fontId="36" fillId="0" borderId="21" xfId="0" applyNumberFormat="1" applyFont="1" applyBorder="1" applyAlignment="1" applyProtection="1">
      <alignment horizontal="right" vertical="center" wrapText="1"/>
      <protection locked="0"/>
    </xf>
    <xf numFmtId="164" fontId="37" fillId="23" borderId="9" xfId="0" applyNumberFormat="1" applyFont="1" applyFill="1" applyBorder="1" applyAlignment="1" applyProtection="1">
      <alignment horizontal="right" vertical="center" wrapText="1"/>
    </xf>
    <xf numFmtId="0" fontId="38" fillId="19" borderId="12" xfId="0" applyFont="1" applyFill="1" applyBorder="1" applyAlignment="1" applyProtection="1">
      <alignment horizontal="left" vertical="center"/>
    </xf>
    <xf numFmtId="3" fontId="36" fillId="0" borderId="18" xfId="0" applyNumberFormat="1" applyFont="1" applyFill="1" applyBorder="1" applyAlignment="1" applyProtection="1">
      <alignment vertical="center"/>
      <protection locked="0"/>
    </xf>
    <xf numFmtId="3" fontId="36" fillId="0" borderId="2" xfId="0" applyNumberFormat="1" applyFont="1" applyFill="1" applyBorder="1" applyAlignment="1" applyProtection="1">
      <alignment horizontal="right" vertical="center" wrapText="1"/>
    </xf>
    <xf numFmtId="3" fontId="36" fillId="0" borderId="2" xfId="0" applyNumberFormat="1" applyFont="1" applyFill="1" applyBorder="1" applyAlignment="1" applyProtection="1">
      <alignment horizontal="right" vertical="center" wrapText="1"/>
      <protection locked="0"/>
    </xf>
    <xf numFmtId="3" fontId="36" fillId="0" borderId="12" xfId="0" applyNumberFormat="1" applyFont="1" applyFill="1" applyBorder="1" applyAlignment="1" applyProtection="1">
      <alignment horizontal="right" vertical="center" wrapText="1"/>
      <protection locked="0"/>
    </xf>
    <xf numFmtId="164" fontId="37" fillId="23" borderId="38" xfId="0" applyNumberFormat="1" applyFont="1" applyFill="1" applyBorder="1" applyAlignment="1" applyProtection="1">
      <alignment horizontal="right" vertical="center" wrapText="1"/>
    </xf>
    <xf numFmtId="3" fontId="36" fillId="0" borderId="37" xfId="0" applyNumberFormat="1" applyFont="1" applyFill="1" applyBorder="1" applyAlignment="1" applyProtection="1">
      <alignment horizontal="right" vertical="center" wrapText="1"/>
      <protection locked="0"/>
    </xf>
    <xf numFmtId="3" fontId="31" fillId="0" borderId="48" xfId="0" applyNumberFormat="1" applyFont="1" applyFill="1" applyBorder="1" applyAlignment="1" applyProtection="1">
      <alignment horizontal="right" vertical="center" wrapText="1"/>
      <protection locked="0"/>
    </xf>
    <xf numFmtId="0" fontId="39" fillId="0" borderId="0" xfId="0" applyFont="1" applyAlignment="1" applyProtection="1">
      <alignment horizontal="center"/>
    </xf>
    <xf numFmtId="0" fontId="19" fillId="0" borderId="0" xfId="0" applyFont="1" applyFill="1" applyAlignment="1" applyProtection="1">
      <alignment horizontal="center"/>
    </xf>
    <xf numFmtId="167" fontId="8" fillId="0" borderId="0" xfId="1" applyNumberFormat="1" applyFont="1" applyFill="1" applyBorder="1" applyAlignment="1" applyProtection="1">
      <alignment horizontal="center" vertical="center" wrapText="1"/>
    </xf>
    <xf numFmtId="164" fontId="5" fillId="6" borderId="47" xfId="0" applyNumberFormat="1" applyFont="1" applyFill="1" applyBorder="1" applyAlignment="1" applyProtection="1">
      <alignment horizontal="right" vertical="center" wrapText="1"/>
    </xf>
    <xf numFmtId="0" fontId="19" fillId="24" borderId="0" xfId="0" applyFont="1" applyFill="1" applyAlignment="1" applyProtection="1">
      <alignment horizontal="center"/>
    </xf>
    <xf numFmtId="164" fontId="5" fillId="24" borderId="1" xfId="0" applyNumberFormat="1" applyFont="1" applyFill="1" applyBorder="1" applyAlignment="1" applyProtection="1">
      <alignment horizontal="right" vertical="center" wrapText="1"/>
      <protection locked="0"/>
    </xf>
    <xf numFmtId="164" fontId="4" fillId="0" borderId="2" xfId="0" applyNumberFormat="1" applyFont="1" applyFill="1" applyBorder="1" applyAlignment="1" applyProtection="1">
      <alignment horizontal="right" vertical="center" wrapText="1"/>
      <protection locked="0"/>
    </xf>
    <xf numFmtId="164" fontId="15" fillId="0" borderId="5" xfId="0" applyNumberFormat="1" applyFont="1" applyFill="1" applyBorder="1" applyAlignment="1" applyProtection="1">
      <alignment horizontal="right" vertical="center" wrapText="1"/>
      <protection locked="0"/>
    </xf>
    <xf numFmtId="164" fontId="5" fillId="0" borderId="3" xfId="0" applyNumberFormat="1" applyFont="1" applyFill="1" applyBorder="1" applyAlignment="1" applyProtection="1">
      <alignment horizontal="right" vertical="center" wrapText="1"/>
    </xf>
    <xf numFmtId="164" fontId="5" fillId="24" borderId="2" xfId="0" applyNumberFormat="1" applyFont="1" applyFill="1" applyBorder="1" applyAlignment="1" applyProtection="1">
      <alignment horizontal="right" vertical="center" wrapText="1"/>
      <protection locked="0"/>
    </xf>
    <xf numFmtId="164" fontId="5" fillId="24" borderId="5" xfId="0" applyNumberFormat="1" applyFont="1" applyFill="1" applyBorder="1" applyAlignment="1" applyProtection="1">
      <alignment horizontal="right" vertical="center" wrapText="1"/>
      <protection locked="0"/>
    </xf>
    <xf numFmtId="0" fontId="28" fillId="25" borderId="0" xfId="0" applyFont="1" applyFill="1"/>
    <xf numFmtId="0" fontId="42" fillId="25" borderId="0" xfId="0" applyFont="1" applyFill="1" applyAlignment="1" applyProtection="1">
      <alignment horizontal="center"/>
    </xf>
    <xf numFmtId="0" fontId="0" fillId="4" borderId="18" xfId="0" applyFont="1" applyFill="1" applyBorder="1" applyAlignment="1" applyProtection="1">
      <alignment horizontal="left" vertical="center"/>
    </xf>
    <xf numFmtId="0" fontId="20" fillId="19" borderId="18" xfId="0" applyFont="1" applyFill="1" applyBorder="1" applyAlignment="1" applyProtection="1">
      <alignment horizontal="left"/>
    </xf>
    <xf numFmtId="0" fontId="32" fillId="0" borderId="19" xfId="0" applyFont="1" applyFill="1" applyBorder="1" applyAlignment="1" applyProtection="1">
      <alignment horizontal="left" vertical="center"/>
    </xf>
    <xf numFmtId="3" fontId="31" fillId="0" borderId="3" xfId="0" applyNumberFormat="1" applyFont="1" applyFill="1" applyBorder="1" applyAlignment="1" applyProtection="1">
      <alignment horizontal="right" vertical="center" wrapText="1"/>
    </xf>
    <xf numFmtId="3" fontId="31" fillId="0" borderId="3" xfId="0" applyNumberFormat="1" applyFont="1" applyBorder="1" applyAlignment="1" applyProtection="1">
      <alignment horizontal="right" vertical="center" wrapText="1"/>
    </xf>
    <xf numFmtId="3" fontId="31" fillId="0" borderId="4" xfId="0" applyNumberFormat="1" applyFont="1" applyBorder="1" applyAlignment="1" applyProtection="1">
      <alignment horizontal="right" vertical="center" wrapText="1"/>
    </xf>
    <xf numFmtId="0" fontId="42" fillId="25" borderId="0" xfId="0" applyFont="1" applyFill="1" applyAlignment="1">
      <alignment horizontal="center"/>
    </xf>
    <xf numFmtId="44" fontId="0" fillId="0" borderId="0" xfId="464" applyFont="1"/>
    <xf numFmtId="170" fontId="0" fillId="0" borderId="0" xfId="0" applyNumberFormat="1"/>
    <xf numFmtId="164" fontId="4" fillId="0" borderId="5" xfId="0" applyNumberFormat="1" applyFont="1" applyFill="1" applyBorder="1" applyAlignment="1" applyProtection="1">
      <alignment horizontal="right" vertical="center" wrapText="1"/>
      <protection locked="0"/>
    </xf>
    <xf numFmtId="164" fontId="5" fillId="15" borderId="3" xfId="0" applyNumberFormat="1" applyFont="1" applyFill="1" applyBorder="1" applyAlignment="1" applyProtection="1">
      <alignment horizontal="right" vertical="center" wrapText="1"/>
      <protection locked="0"/>
    </xf>
    <xf numFmtId="3" fontId="43" fillId="0" borderId="0" xfId="0" applyNumberFormat="1" applyFont="1"/>
    <xf numFmtId="0" fontId="39" fillId="0" borderId="0" xfId="0" applyFont="1" applyAlignment="1" applyProtection="1">
      <alignment horizontal="center" vertical="center" wrapText="1"/>
    </xf>
    <xf numFmtId="0" fontId="45" fillId="19" borderId="11" xfId="0" applyFont="1" applyFill="1" applyBorder="1" applyAlignment="1" applyProtection="1">
      <alignment horizontal="left" vertical="center"/>
    </xf>
    <xf numFmtId="0" fontId="45" fillId="19" borderId="12" xfId="0" applyFont="1" applyFill="1" applyBorder="1" applyAlignment="1" applyProtection="1">
      <alignment horizontal="left" vertical="center"/>
    </xf>
    <xf numFmtId="0" fontId="44" fillId="19" borderId="12" xfId="0" applyFont="1" applyFill="1" applyBorder="1" applyAlignment="1" applyProtection="1">
      <alignment horizontal="left" vertical="center"/>
    </xf>
    <xf numFmtId="0" fontId="45" fillId="26" borderId="12" xfId="0" applyFont="1" applyFill="1" applyBorder="1" applyAlignment="1" applyProtection="1">
      <alignment horizontal="left" vertical="center"/>
    </xf>
    <xf numFmtId="0" fontId="44" fillId="27" borderId="12" xfId="0" applyFont="1" applyFill="1" applyBorder="1" applyAlignment="1" applyProtection="1">
      <alignment horizontal="left" vertical="center"/>
    </xf>
    <xf numFmtId="0" fontId="46" fillId="27" borderId="12" xfId="0" applyFont="1" applyFill="1" applyBorder="1" applyAlignment="1" applyProtection="1">
      <alignment horizontal="left" vertical="center"/>
    </xf>
    <xf numFmtId="0" fontId="45" fillId="27" borderId="12" xfId="0" applyFont="1" applyFill="1" applyBorder="1" applyAlignment="1" applyProtection="1">
      <alignment horizontal="left" vertical="center"/>
    </xf>
    <xf numFmtId="0" fontId="46" fillId="27" borderId="12" xfId="0" applyFont="1" applyFill="1" applyBorder="1" applyAlignment="1" applyProtection="1">
      <alignment horizontal="left"/>
    </xf>
    <xf numFmtId="0" fontId="46" fillId="26" borderId="12" xfId="0" applyFont="1" applyFill="1" applyBorder="1" applyAlignment="1" applyProtection="1">
      <alignment horizontal="left"/>
    </xf>
    <xf numFmtId="0" fontId="45" fillId="27" borderId="35" xfId="0" applyFont="1" applyFill="1" applyBorder="1" applyAlignment="1" applyProtection="1">
      <alignment horizontal="left" vertical="center"/>
    </xf>
    <xf numFmtId="0" fontId="47" fillId="27" borderId="0" xfId="0" applyFont="1" applyFill="1" applyBorder="1" applyAlignment="1" applyProtection="1">
      <alignment horizontal="left" vertical="center"/>
    </xf>
    <xf numFmtId="3" fontId="0" fillId="0" borderId="0" xfId="0" applyNumberFormat="1" applyProtection="1"/>
  </cellXfs>
  <cellStyles count="505">
    <cellStyle name="Currency" xfId="464"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RTD budget per scientific discipline (GWP)</a:t>
            </a:r>
          </a:p>
        </c:rich>
      </c:tx>
      <c:layout/>
      <c:overlay val="0"/>
    </c:title>
    <c:autoTitleDeleted val="0"/>
    <c:plotArea>
      <c:layout/>
      <c:pieChart>
        <c:varyColors val="1"/>
        <c:ser>
          <c:idx val="0"/>
          <c:order val="0"/>
          <c:explosion val="10"/>
          <c:dPt>
            <c:idx val="0"/>
            <c:bubble3D val="0"/>
          </c:dPt>
          <c:dPt>
            <c:idx val="1"/>
            <c:bubble3D val="0"/>
          </c:dPt>
          <c:dPt>
            <c:idx val="2"/>
            <c:bubble3D val="0"/>
          </c:dPt>
          <c:dPt>
            <c:idx val="3"/>
            <c:bubble3D val="0"/>
          </c:dPt>
          <c:dPt>
            <c:idx val="4"/>
            <c:bubble3D val="0"/>
          </c:dPt>
          <c:dPt>
            <c:idx val="5"/>
            <c:bubble3D val="0"/>
          </c:dPt>
          <c:dLbls>
            <c:dLbl>
              <c:idx val="5"/>
              <c:layout/>
              <c:numFmt formatCode="0.0%" sourceLinked="0"/>
              <c:spPr/>
              <c:txPr>
                <a:bodyPr/>
                <a:lstStyle/>
                <a:p>
                  <a:pPr>
                    <a:defRPr/>
                  </a:pPr>
                  <a:endParaRPr lang="en-US"/>
                </a:p>
              </c:txPr>
              <c:dLblPos val="bestFi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'Partner per WP'!$D$66:$I$66</c:f>
              <c:strCache>
                <c:ptCount val="6"/>
                <c:pt idx="0">
                  <c:v>Reproduction &amp; genetics</c:v>
                </c:pt>
                <c:pt idx="1">
                  <c:v>Nutrition</c:v>
                </c:pt>
                <c:pt idx="2">
                  <c:v>Larval husbandry</c:v>
                </c:pt>
                <c:pt idx="3">
                  <c:v>Grow out husbandry</c:v>
                </c:pt>
                <c:pt idx="4">
                  <c:v>Fish health</c:v>
                </c:pt>
                <c:pt idx="5">
                  <c:v>Socioeconomics</c:v>
                </c:pt>
              </c:strCache>
            </c:strRef>
          </c:cat>
          <c:val>
            <c:numRef>
              <c:f>'Partner per WP'!$D$67:$I$67</c:f>
              <c:numCache>
                <c:formatCode>#,#00%</c:formatCode>
                <c:ptCount val="6"/>
                <c:pt idx="0">
                  <c:v>0.208606730103011</c:v>
                </c:pt>
                <c:pt idx="1">
                  <c:v>0.122017452659604</c:v>
                </c:pt>
                <c:pt idx="2">
                  <c:v>0.155112692370424</c:v>
                </c:pt>
                <c:pt idx="3">
                  <c:v>0.192684062026982</c:v>
                </c:pt>
                <c:pt idx="4">
                  <c:v>0.129014248674388</c:v>
                </c:pt>
                <c:pt idx="5">
                  <c:v>0.19256481416559</c:v>
                </c:pt>
              </c:numCache>
            </c:numRef>
          </c:val>
        </c:ser>
        <c:dLbls>
          <c:showLegendKey val="0"/>
          <c:showVal val="0"/>
          <c:showCatName val="0"/>
          <c:showSerName val="0"/>
          <c:showPercent val="0"/>
          <c:showBubbleSize val="0"/>
          <c:showLeaderLines val="1"/>
        </c:dLbls>
        <c:firstSliceAng val="244"/>
      </c:pieChart>
      <c:spPr>
        <a:noFill/>
        <a:ln w="25400">
          <a:noFill/>
        </a:ln>
      </c:spPr>
    </c:plotArea>
    <c:plotVisOnly val="1"/>
    <c:dispBlanksAs val="gap"/>
    <c:showDLblsOverMax val="0"/>
  </c:chart>
  <c:spPr>
    <a:solidFill>
      <a:schemeClr val="accent1">
        <a:lumMod val="20000"/>
        <a:lumOff val="80000"/>
      </a:schemeClr>
    </a:solidFill>
    <a:ln w="38100">
      <a:solidFill>
        <a:schemeClr val="accent1">
          <a:lumMod val="75000"/>
        </a:schemeClr>
      </a:solidFill>
    </a:ln>
  </c:spPr>
  <c:txPr>
    <a:bodyPr/>
    <a:lstStyle/>
    <a:p>
      <a:pPr>
        <a:defRPr b="1" i="0">
          <a:latin typeface="Comic Sans MS"/>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a:pPr>
            <a:r>
              <a:rPr lang="en-US"/>
              <a:t>RTD budget allocation by species</a:t>
            </a:r>
          </a:p>
        </c:rich>
      </c:tx>
      <c:layout>
        <c:manualLayout>
          <c:xMode val="edge"/>
          <c:yMode val="edge"/>
          <c:x val="0.0380361936292054"/>
          <c:y val="0.0329049261404308"/>
        </c:manualLayout>
      </c:layout>
      <c:overlay val="0"/>
    </c:title>
    <c:autoTitleDeleted val="0"/>
    <c:plotArea>
      <c:layout/>
      <c:pieChart>
        <c:varyColors val="1"/>
        <c:ser>
          <c:idx val="0"/>
          <c:order val="0"/>
          <c:explosion val="11"/>
          <c:dPt>
            <c:idx val="0"/>
            <c:bubble3D val="0"/>
          </c:dPt>
          <c:dPt>
            <c:idx val="1"/>
            <c:bubble3D val="0"/>
          </c:dPt>
          <c:dPt>
            <c:idx val="2"/>
            <c:bubble3D val="0"/>
          </c:dPt>
          <c:dPt>
            <c:idx val="3"/>
            <c:bubble3D val="0"/>
          </c:dPt>
          <c:dPt>
            <c:idx val="4"/>
            <c:bubble3D val="0"/>
          </c:dPt>
          <c:dPt>
            <c:idx val="5"/>
            <c:bubble3D val="0"/>
          </c:dPt>
          <c:dLbls>
            <c:numFmt formatCode="0.0%" sourceLinked="0"/>
            <c:showLegendKey val="0"/>
            <c:showVal val="0"/>
            <c:showCatName val="1"/>
            <c:showSerName val="0"/>
            <c:showPercent val="1"/>
            <c:showBubbleSize val="0"/>
            <c:showLeaderLines val="1"/>
          </c:dLbls>
          <c:cat>
            <c:strRef>
              <c:f>'Partner per Species'!$C$60:$H$60</c:f>
              <c:strCache>
                <c:ptCount val="6"/>
                <c:pt idx="0">
                  <c:v>Meagre</c:v>
                </c:pt>
                <c:pt idx="1">
                  <c:v>Greater amberjack</c:v>
                </c:pt>
                <c:pt idx="2">
                  <c:v>Pike perch</c:v>
                </c:pt>
                <c:pt idx="3">
                  <c:v>Altantic halibut</c:v>
                </c:pt>
                <c:pt idx="4">
                  <c:v>Wreckfish</c:v>
                </c:pt>
                <c:pt idx="5">
                  <c:v>Grey mullet</c:v>
                </c:pt>
              </c:strCache>
            </c:strRef>
          </c:cat>
          <c:val>
            <c:numRef>
              <c:f>'Partner per Species'!$C$61:$H$61</c:f>
              <c:numCache>
                <c:formatCode>#,#00%</c:formatCode>
                <c:ptCount val="6"/>
                <c:pt idx="0">
                  <c:v>0.217728474003469</c:v>
                </c:pt>
                <c:pt idx="1">
                  <c:v>0.320963866896617</c:v>
                </c:pt>
                <c:pt idx="2">
                  <c:v>0.141456815415247</c:v>
                </c:pt>
                <c:pt idx="3">
                  <c:v>0.13242999796755</c:v>
                </c:pt>
                <c:pt idx="4">
                  <c:v>0.0714104301106394</c:v>
                </c:pt>
                <c:pt idx="5">
                  <c:v>0.116010415606478</c:v>
                </c:pt>
              </c:numCache>
            </c:numRef>
          </c:val>
        </c:ser>
        <c:dLbls>
          <c:showLegendKey val="0"/>
          <c:showVal val="0"/>
          <c:showCatName val="0"/>
          <c:showSerName val="0"/>
          <c:showPercent val="0"/>
          <c:showBubbleSize val="0"/>
          <c:showLeaderLines val="1"/>
        </c:dLbls>
        <c:firstSliceAng val="157"/>
      </c:pieChart>
      <c:spPr>
        <a:noFill/>
        <a:ln w="25400">
          <a:noFill/>
        </a:ln>
      </c:spPr>
    </c:plotArea>
    <c:plotVisOnly val="1"/>
    <c:dispBlanksAs val="gap"/>
    <c:showDLblsOverMax val="0"/>
  </c:chart>
  <c:spPr>
    <a:solidFill>
      <a:schemeClr val="accent1">
        <a:lumMod val="20000"/>
        <a:lumOff val="80000"/>
      </a:schemeClr>
    </a:solidFill>
    <a:ln w="44450">
      <a:solidFill>
        <a:schemeClr val="accent1">
          <a:lumMod val="75000"/>
        </a:schemeClr>
      </a:solidFill>
    </a:ln>
  </c:spPr>
  <c:txPr>
    <a:bodyPr/>
    <a:lstStyle/>
    <a:p>
      <a:pPr>
        <a:defRPr b="1" i="0">
          <a:latin typeface="Comic Sans MS"/>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0</xdr:colOff>
      <xdr:row>57</xdr:row>
      <xdr:rowOff>101600</xdr:rowOff>
    </xdr:from>
    <xdr:to>
      <xdr:col>18</xdr:col>
      <xdr:colOff>596900</xdr:colOff>
      <xdr:row>72</xdr:row>
      <xdr:rowOff>177800</xdr:rowOff>
    </xdr:to>
    <xdr:graphicFrame macro="">
      <xdr:nvGraphicFramePr>
        <xdr:cNvPr id="164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609600</xdr:colOff>
      <xdr:row>5</xdr:row>
      <xdr:rowOff>190500</xdr:rowOff>
    </xdr:from>
    <xdr:to>
      <xdr:col>16</xdr:col>
      <xdr:colOff>520700</xdr:colOff>
      <xdr:row>20</xdr:row>
      <xdr:rowOff>88900</xdr:rowOff>
    </xdr:to>
    <xdr:graphicFrame macro="">
      <xdr:nvGraphicFramePr>
        <xdr:cNvPr id="11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S63"/>
  <sheetViews>
    <sheetView workbookViewId="0">
      <pane ySplit="5" topLeftCell="A6" activePane="bottomLeft" state="frozen"/>
      <selection pane="bottomLeft" activeCell="I18" sqref="I18"/>
    </sheetView>
  </sheetViews>
  <sheetFormatPr baseColWidth="10" defaultRowHeight="15" x14ac:dyDescent="0"/>
  <cols>
    <col min="2" max="2" width="21.5" customWidth="1"/>
    <col min="3" max="3" width="11.5" bestFit="1" customWidth="1"/>
    <col min="4" max="4" width="15.6640625" customWidth="1"/>
    <col min="9" max="9" width="12.33203125" customWidth="1"/>
    <col min="10" max="10" width="13.33203125" customWidth="1"/>
    <col min="11" max="11" width="15.5" customWidth="1"/>
    <col min="13" max="13" width="28.5" style="7" customWidth="1"/>
    <col min="14" max="14" width="13.6640625" style="7" customWidth="1"/>
    <col min="15" max="15" width="13.83203125" style="7" customWidth="1"/>
    <col min="16" max="16" width="12.83203125" style="7" customWidth="1"/>
    <col min="17" max="17" width="10.83203125" style="7"/>
    <col min="18" max="18" width="12.33203125" customWidth="1"/>
    <col min="19" max="19" width="13.83203125" customWidth="1"/>
  </cols>
  <sheetData>
    <row r="1" spans="1:19" ht="17">
      <c r="A1" s="6" t="s">
        <v>18</v>
      </c>
      <c r="B1" s="7"/>
      <c r="C1" s="7"/>
      <c r="D1" s="7"/>
      <c r="E1" s="7"/>
      <c r="F1" s="7"/>
      <c r="G1" s="7"/>
      <c r="H1" s="7"/>
      <c r="I1" s="7"/>
      <c r="J1" s="7"/>
      <c r="K1" s="7"/>
    </row>
    <row r="2" spans="1:19" ht="17">
      <c r="A2" s="6" t="s">
        <v>40</v>
      </c>
      <c r="B2" s="7"/>
      <c r="C2" s="7"/>
      <c r="D2" s="7"/>
      <c r="E2" s="7"/>
      <c r="F2" s="7"/>
      <c r="G2" s="7"/>
      <c r="H2" s="7"/>
      <c r="I2" s="7"/>
      <c r="J2" s="7"/>
      <c r="K2" s="7"/>
    </row>
    <row r="3" spans="1:19" ht="17">
      <c r="A3" s="100" t="s">
        <v>85</v>
      </c>
      <c r="B3" s="101"/>
      <c r="C3" s="70"/>
      <c r="D3" s="27"/>
      <c r="E3" s="7"/>
      <c r="F3" s="7"/>
      <c r="G3" s="7"/>
      <c r="H3" s="7"/>
      <c r="I3" s="7"/>
      <c r="J3" s="7"/>
      <c r="K3" s="7"/>
    </row>
    <row r="4" spans="1:19" ht="16" thickBot="1">
      <c r="A4" s="7"/>
      <c r="B4" s="7"/>
      <c r="C4" s="7"/>
      <c r="D4" s="7"/>
      <c r="E4" s="7"/>
      <c r="F4" s="7"/>
      <c r="G4" s="7"/>
      <c r="H4" s="7"/>
      <c r="I4" s="7"/>
      <c r="J4" s="7"/>
      <c r="K4" s="7"/>
    </row>
    <row r="5" spans="1:19" ht="48" customHeight="1" thickBot="1">
      <c r="A5" s="7"/>
      <c r="B5" s="106" t="s">
        <v>84</v>
      </c>
      <c r="C5" s="11" t="s">
        <v>42</v>
      </c>
      <c r="D5" s="11" t="s">
        <v>77</v>
      </c>
      <c r="E5" s="11" t="s">
        <v>78</v>
      </c>
      <c r="F5" s="11" t="s">
        <v>56</v>
      </c>
      <c r="G5" s="11" t="s">
        <v>74</v>
      </c>
      <c r="H5" s="11" t="s">
        <v>75</v>
      </c>
      <c r="I5" s="11" t="s">
        <v>16</v>
      </c>
      <c r="J5" s="11" t="s">
        <v>17</v>
      </c>
      <c r="K5" s="11" t="s">
        <v>48</v>
      </c>
      <c r="M5" s="68" t="s">
        <v>71</v>
      </c>
      <c r="R5" s="184" t="s">
        <v>7</v>
      </c>
    </row>
    <row r="6" spans="1:19" ht="31" thickBot="1">
      <c r="A6" s="12" t="s">
        <v>44</v>
      </c>
      <c r="B6" s="93" t="s">
        <v>79</v>
      </c>
      <c r="C6" s="78">
        <f>meagre!D36</f>
        <v>215806</v>
      </c>
      <c r="D6" s="77">
        <f>amberjack!D36</f>
        <v>492059</v>
      </c>
      <c r="E6" s="65">
        <f>pikeperch!D36</f>
        <v>20000</v>
      </c>
      <c r="F6" s="65">
        <f>halibut!D36</f>
        <v>234701</v>
      </c>
      <c r="G6" s="65">
        <f>wreckfish!D36</f>
        <v>260932</v>
      </c>
      <c r="H6" s="65">
        <f>mullet!D36</f>
        <v>99931</v>
      </c>
      <c r="I6" s="65"/>
      <c r="J6" s="62"/>
      <c r="K6" s="18">
        <f t="shared" ref="K6:K11" si="0">SUM(C6:J6)</f>
        <v>1323429</v>
      </c>
      <c r="M6" s="14" t="s">
        <v>49</v>
      </c>
      <c r="N6" s="15">
        <v>9000000</v>
      </c>
      <c r="O6" s="16"/>
      <c r="P6" s="17" t="s">
        <v>50</v>
      </c>
      <c r="R6" s="185">
        <f>P8+P9+P10+P12+J53</f>
        <v>569000</v>
      </c>
    </row>
    <row r="7" spans="1:19" ht="16" thickBot="1">
      <c r="A7" s="7"/>
      <c r="B7" s="94" t="s">
        <v>21</v>
      </c>
      <c r="C7" s="79">
        <f>meagre!E36</f>
        <v>81300</v>
      </c>
      <c r="D7" s="80">
        <f>amberjack!E36</f>
        <v>116710</v>
      </c>
      <c r="E7" s="66">
        <f>pikeperch!E36</f>
        <v>131500</v>
      </c>
      <c r="F7" s="66">
        <f>halibut!E36</f>
        <v>182159</v>
      </c>
      <c r="G7" s="66">
        <f>wreckfish!E36</f>
        <v>54680</v>
      </c>
      <c r="H7" s="66">
        <f>mullet!E36</f>
        <v>302705</v>
      </c>
      <c r="I7" s="66"/>
      <c r="J7" s="63"/>
      <c r="K7" s="18">
        <f t="shared" si="0"/>
        <v>869054</v>
      </c>
      <c r="M7" s="19" t="s">
        <v>51</v>
      </c>
      <c r="N7" s="144">
        <v>0.15</v>
      </c>
      <c r="O7" s="16"/>
      <c r="P7" s="20">
        <f>$N$6*N7</f>
        <v>1350000</v>
      </c>
      <c r="R7" s="105">
        <f>R6/N6</f>
        <v>6.3222222222222221E-2</v>
      </c>
    </row>
    <row r="8" spans="1:19" ht="16" thickBot="1">
      <c r="A8" s="7"/>
      <c r="B8" s="94" t="s">
        <v>80</v>
      </c>
      <c r="C8" s="79">
        <f>meagre!F36</f>
        <v>26000</v>
      </c>
      <c r="D8" s="80">
        <f>amberjack!F36</f>
        <v>319942</v>
      </c>
      <c r="E8" s="66">
        <f>pikeperch!F36</f>
        <v>150555</v>
      </c>
      <c r="F8" s="66">
        <f>halibut!F36</f>
        <v>346620</v>
      </c>
      <c r="G8" s="66">
        <f>wreckfish!F36</f>
        <v>143253</v>
      </c>
      <c r="H8" s="66">
        <f>mullet!F36</f>
        <v>90000</v>
      </c>
      <c r="I8" s="66"/>
      <c r="J8" s="63"/>
      <c r="K8" s="18">
        <f t="shared" si="0"/>
        <v>1076370</v>
      </c>
      <c r="M8" s="19" t="s">
        <v>8</v>
      </c>
      <c r="N8" s="144">
        <v>2.5000000000000001E-2</v>
      </c>
      <c r="O8" s="16"/>
      <c r="P8" s="20">
        <f>$N$6*N8</f>
        <v>225000</v>
      </c>
    </row>
    <row r="9" spans="1:19" ht="16" thickBot="1">
      <c r="A9" s="7"/>
      <c r="B9" s="95" t="s">
        <v>81</v>
      </c>
      <c r="C9" s="79">
        <f>meagre!G36</f>
        <v>363227</v>
      </c>
      <c r="D9" s="80">
        <f>amberjack!G36</f>
        <v>215000</v>
      </c>
      <c r="E9" s="66">
        <f>pikeperch!G36</f>
        <v>393787</v>
      </c>
      <c r="F9" s="66">
        <f>halibut!G36</f>
        <v>0</v>
      </c>
      <c r="G9" s="66">
        <f>wreckfish!G36</f>
        <v>0</v>
      </c>
      <c r="H9" s="66">
        <f>mullet!G36</f>
        <v>97425</v>
      </c>
      <c r="I9" s="66"/>
      <c r="J9" s="63"/>
      <c r="K9" s="18">
        <f t="shared" si="0"/>
        <v>1069439</v>
      </c>
      <c r="M9" s="19" t="s">
        <v>14</v>
      </c>
      <c r="N9" s="144">
        <f>P9/N6</f>
        <v>2.6666666666666666E-3</v>
      </c>
      <c r="O9" s="16"/>
      <c r="P9" s="20">
        <v>24000</v>
      </c>
    </row>
    <row r="10" spans="1:19" ht="16" thickBot="1">
      <c r="A10" s="7"/>
      <c r="B10" s="95" t="s">
        <v>82</v>
      </c>
      <c r="C10" s="79">
        <f>meagre!H36</f>
        <v>592734</v>
      </c>
      <c r="D10" s="80">
        <f>amberjack!H36</f>
        <v>346508</v>
      </c>
      <c r="E10" s="66">
        <f>pikeperch!H36</f>
        <v>0</v>
      </c>
      <c r="F10" s="66">
        <f>halibut!H36</f>
        <v>87481</v>
      </c>
      <c r="G10" s="66">
        <f>wreckfish!H36</f>
        <v>0</v>
      </c>
      <c r="H10" s="66">
        <f>mullet!H36</f>
        <v>0</v>
      </c>
      <c r="I10" s="66"/>
      <c r="J10" s="63"/>
      <c r="K10" s="18">
        <f t="shared" si="0"/>
        <v>1026723</v>
      </c>
      <c r="M10" s="19" t="s">
        <v>15</v>
      </c>
      <c r="N10" s="144">
        <f>P10/N6</f>
        <v>5.5555555555555558E-3</v>
      </c>
      <c r="O10" s="16"/>
      <c r="P10" s="20">
        <v>50000</v>
      </c>
      <c r="Q10" s="21"/>
    </row>
    <row r="11" spans="1:19" ht="16" thickBot="1">
      <c r="A11" s="7"/>
      <c r="B11" s="94" t="s">
        <v>83</v>
      </c>
      <c r="C11" s="79"/>
      <c r="D11" s="80"/>
      <c r="E11" s="66"/>
      <c r="F11" s="66"/>
      <c r="G11" s="66"/>
      <c r="H11" s="66"/>
      <c r="I11" s="66"/>
      <c r="J11" s="63"/>
      <c r="K11" s="18">
        <f t="shared" si="0"/>
        <v>0</v>
      </c>
      <c r="M11" s="19" t="s">
        <v>9</v>
      </c>
      <c r="N11" s="144">
        <v>2.2499999999999999E-2</v>
      </c>
      <c r="O11" s="16"/>
      <c r="P11" s="20">
        <f>$N$6*N11</f>
        <v>202500</v>
      </c>
    </row>
    <row r="12" spans="1:19" ht="16" thickBot="1">
      <c r="A12" s="7"/>
      <c r="B12" s="96"/>
      <c r="C12" s="83"/>
      <c r="D12" s="30"/>
      <c r="E12" s="30"/>
      <c r="F12" s="30"/>
      <c r="G12" s="30"/>
      <c r="H12" s="30"/>
      <c r="I12" s="30"/>
      <c r="J12" s="4"/>
      <c r="K12" s="18">
        <f>SUM(C12:H12)</f>
        <v>0</v>
      </c>
      <c r="M12" s="19" t="s">
        <v>10</v>
      </c>
      <c r="N12" s="145">
        <f>P12/N6</f>
        <v>2.1000000000000001E-2</v>
      </c>
      <c r="O12" s="20">
        <f>$N$6*0.1%</f>
        <v>9000</v>
      </c>
      <c r="P12" s="20">
        <f>21*O12</f>
        <v>189000</v>
      </c>
    </row>
    <row r="13" spans="1:19">
      <c r="A13" s="31"/>
      <c r="B13" s="97" t="s">
        <v>46</v>
      </c>
      <c r="C13" s="33">
        <f t="shared" ref="C13:K13" si="1">SUM(C6:C12)</f>
        <v>1279067</v>
      </c>
      <c r="D13" s="33">
        <f t="shared" si="1"/>
        <v>1490219</v>
      </c>
      <c r="E13" s="33">
        <f t="shared" si="1"/>
        <v>695842</v>
      </c>
      <c r="F13" s="33">
        <f t="shared" si="1"/>
        <v>850961</v>
      </c>
      <c r="G13" s="33">
        <f t="shared" si="1"/>
        <v>458865</v>
      </c>
      <c r="H13" s="33">
        <f t="shared" si="1"/>
        <v>590061</v>
      </c>
      <c r="I13" s="33">
        <f t="shared" si="1"/>
        <v>0</v>
      </c>
      <c r="J13" s="33">
        <f t="shared" si="1"/>
        <v>0</v>
      </c>
      <c r="K13" s="33">
        <f t="shared" si="1"/>
        <v>5365015</v>
      </c>
      <c r="M13" s="19" t="s">
        <v>53</v>
      </c>
      <c r="N13" s="144">
        <f>P13/N6</f>
        <v>0.18333333333333332</v>
      </c>
      <c r="O13" s="16"/>
      <c r="P13" s="20">
        <v>1650000</v>
      </c>
    </row>
    <row r="14" spans="1:19" ht="16" thickBot="1">
      <c r="A14" s="31"/>
      <c r="B14" s="98"/>
      <c r="C14" s="33"/>
      <c r="D14" s="33"/>
      <c r="E14" s="33"/>
      <c r="F14" s="33"/>
      <c r="G14" s="33"/>
      <c r="H14" s="33"/>
      <c r="I14" s="33"/>
      <c r="J14" s="33"/>
      <c r="K14" s="35"/>
      <c r="M14" s="22" t="s">
        <v>134</v>
      </c>
      <c r="N14" s="23">
        <f>N6-SUM(P7:P13)</f>
        <v>5309500</v>
      </c>
    </row>
    <row r="15" spans="1:19" ht="31" thickBot="1">
      <c r="A15" s="36" t="s">
        <v>45</v>
      </c>
      <c r="B15" s="99" t="s">
        <v>79</v>
      </c>
      <c r="C15" s="78">
        <f>meagre!D47</f>
        <v>0</v>
      </c>
      <c r="D15" s="77">
        <f>amberjack!D49</f>
        <v>302716</v>
      </c>
      <c r="E15" s="65">
        <f>pikeperch!D49</f>
        <v>0</v>
      </c>
      <c r="F15" s="65">
        <f>halibut!D47</f>
        <v>0</v>
      </c>
      <c r="G15" s="65">
        <f>wreckfish!D47</f>
        <v>0</v>
      </c>
      <c r="H15" s="65">
        <f>mullet!D47</f>
        <v>33992</v>
      </c>
      <c r="I15" s="65">
        <f>'Partner per WP'!C38+'Partner per WP'!C39+'Partner per WP'!C40</f>
        <v>20730</v>
      </c>
      <c r="J15" s="62"/>
      <c r="K15" s="91">
        <f t="shared" ref="K15:K20" si="2">SUM(C15:J15)</f>
        <v>357438</v>
      </c>
      <c r="M15" s="22" t="s">
        <v>135</v>
      </c>
      <c r="N15" s="23">
        <f>N6-P7</f>
        <v>7650000</v>
      </c>
      <c r="P15" s="24" t="s">
        <v>54</v>
      </c>
    </row>
    <row r="16" spans="1:19" ht="16" thickBot="1">
      <c r="A16" s="7"/>
      <c r="B16" s="94" t="s">
        <v>21</v>
      </c>
      <c r="C16" s="79">
        <f>meagre!E47</f>
        <v>0</v>
      </c>
      <c r="D16" s="80">
        <f>amberjack!E49</f>
        <v>34400</v>
      </c>
      <c r="E16" s="66">
        <f>pikeperch!E49</f>
        <v>67587</v>
      </c>
      <c r="F16" s="66">
        <f>halibut!E47</f>
        <v>0</v>
      </c>
      <c r="G16" s="66">
        <f>wreckfish!E47</f>
        <v>0</v>
      </c>
      <c r="H16" s="66">
        <f>mullet!E47</f>
        <v>0</v>
      </c>
      <c r="I16" s="66"/>
      <c r="J16" s="63"/>
      <c r="K16" s="92">
        <f t="shared" si="2"/>
        <v>101987</v>
      </c>
      <c r="P16" s="25" t="s">
        <v>44</v>
      </c>
      <c r="Q16" s="26" t="s">
        <v>45</v>
      </c>
      <c r="S16" s="171"/>
    </row>
    <row r="17" spans="1:18" ht="16" thickBot="1">
      <c r="A17" s="7"/>
      <c r="B17" s="94" t="s">
        <v>80</v>
      </c>
      <c r="C17" s="79">
        <f>meagre!F47</f>
        <v>0</v>
      </c>
      <c r="D17" s="80">
        <f>amberjack!F49</f>
        <v>70000</v>
      </c>
      <c r="E17" s="66">
        <f>pikeperch!F49</f>
        <v>77050</v>
      </c>
      <c r="F17" s="66">
        <f>halibut!F47</f>
        <v>0</v>
      </c>
      <c r="G17" s="66">
        <f>wreckfish!F47</f>
        <v>0</v>
      </c>
      <c r="H17" s="66">
        <f>mullet!F47</f>
        <v>11000</v>
      </c>
      <c r="I17" s="66">
        <f>'Partner per WP'!C41+'Partner per WP'!C44</f>
        <v>11639</v>
      </c>
      <c r="J17" s="63"/>
      <c r="K17" s="92">
        <f t="shared" si="2"/>
        <v>169689</v>
      </c>
      <c r="M17" s="68" t="s">
        <v>11</v>
      </c>
      <c r="Q17" s="27"/>
      <c r="R17" s="172" t="s">
        <v>12</v>
      </c>
    </row>
    <row r="18" spans="1:18" ht="16" thickBot="1">
      <c r="A18" s="7"/>
      <c r="B18" s="95" t="s">
        <v>81</v>
      </c>
      <c r="C18" s="79">
        <f>meagre!G47</f>
        <v>120000</v>
      </c>
      <c r="D18" s="80">
        <f>amberjack!G49</f>
        <v>165096</v>
      </c>
      <c r="E18" s="66">
        <f>pikeperch!G49</f>
        <v>68486</v>
      </c>
      <c r="F18" s="66">
        <f>halibut!G47</f>
        <v>0</v>
      </c>
      <c r="G18" s="66">
        <f>wreckfish!G47</f>
        <v>0</v>
      </c>
      <c r="H18" s="66">
        <f>mullet!G47</f>
        <v>110400</v>
      </c>
      <c r="I18" s="66">
        <f>'Partner per WP'!C42+'Partner per WP'!C43+'Partner per WP'!C45+'Partner per WP'!C50</f>
        <v>27648</v>
      </c>
      <c r="J18" s="63"/>
      <c r="K18" s="92">
        <f t="shared" si="2"/>
        <v>491630</v>
      </c>
      <c r="M18" s="19" t="s">
        <v>42</v>
      </c>
      <c r="N18" s="105">
        <f t="shared" ref="N18:N23" si="3">P18/$P$24</f>
        <v>0.26940951208013009</v>
      </c>
      <c r="O18" s="16"/>
      <c r="P18" s="20">
        <v>1400000</v>
      </c>
      <c r="Q18" s="28">
        <v>351000</v>
      </c>
      <c r="R18" s="105">
        <v>0.26</v>
      </c>
    </row>
    <row r="19" spans="1:18" ht="16" thickBot="1">
      <c r="A19" s="7"/>
      <c r="B19" s="95" t="s">
        <v>82</v>
      </c>
      <c r="C19" s="79">
        <f>meagre!H47</f>
        <v>0</v>
      </c>
      <c r="D19" s="80">
        <f>amberjack!H49</f>
        <v>0</v>
      </c>
      <c r="E19" s="66">
        <f>pikeperch!H49</f>
        <v>0</v>
      </c>
      <c r="F19" s="66">
        <f>halibut!H47</f>
        <v>0</v>
      </c>
      <c r="G19" s="66">
        <f>wreckfish!H47</f>
        <v>0</v>
      </c>
      <c r="H19" s="66">
        <f>mullet!H47</f>
        <v>0</v>
      </c>
      <c r="I19" s="66"/>
      <c r="J19" s="63"/>
      <c r="K19" s="92">
        <f t="shared" si="2"/>
        <v>0</v>
      </c>
      <c r="M19" s="19" t="s">
        <v>73</v>
      </c>
      <c r="N19" s="105">
        <f t="shared" si="3"/>
        <v>0.30982093889214962</v>
      </c>
      <c r="O19" s="16"/>
      <c r="P19" s="20">
        <v>1610000</v>
      </c>
      <c r="Q19" s="28">
        <v>418500</v>
      </c>
      <c r="R19" s="105">
        <v>0.31</v>
      </c>
    </row>
    <row r="20" spans="1:18" ht="16" thickBot="1">
      <c r="A20" s="7"/>
      <c r="B20" s="96" t="s">
        <v>83</v>
      </c>
      <c r="C20" s="81">
        <f>meagre!I47</f>
        <v>0</v>
      </c>
      <c r="D20" s="82">
        <f>amberjack!I49</f>
        <v>0</v>
      </c>
      <c r="E20" s="67">
        <f>pikeperch!I49</f>
        <v>0</v>
      </c>
      <c r="F20" s="67">
        <f>halibut!I47</f>
        <v>0</v>
      </c>
      <c r="G20" s="67">
        <f>wreckfish!I47</f>
        <v>0</v>
      </c>
      <c r="H20" s="67">
        <f>mullet!I47</f>
        <v>0</v>
      </c>
      <c r="I20" s="67"/>
      <c r="J20" s="64"/>
      <c r="K20" s="92">
        <f t="shared" si="2"/>
        <v>0</v>
      </c>
      <c r="M20" s="19" t="s">
        <v>55</v>
      </c>
      <c r="N20" s="105">
        <f t="shared" si="3"/>
        <v>0.14678007524222803</v>
      </c>
      <c r="O20" s="16"/>
      <c r="P20" s="20">
        <v>762750</v>
      </c>
      <c r="Q20" s="28">
        <v>202500</v>
      </c>
      <c r="R20" s="105">
        <v>0.15</v>
      </c>
    </row>
    <row r="21" spans="1:18">
      <c r="A21" s="31"/>
      <c r="B21" s="42" t="s">
        <v>47</v>
      </c>
      <c r="C21" s="33">
        <f t="shared" ref="C21:K21" si="4">SUM(C15:C20)</f>
        <v>120000</v>
      </c>
      <c r="D21" s="33">
        <f t="shared" si="4"/>
        <v>572212</v>
      </c>
      <c r="E21" s="33">
        <f t="shared" si="4"/>
        <v>213123</v>
      </c>
      <c r="F21" s="33">
        <f t="shared" si="4"/>
        <v>0</v>
      </c>
      <c r="G21" s="33">
        <f t="shared" si="4"/>
        <v>0</v>
      </c>
      <c r="H21" s="33">
        <f t="shared" si="4"/>
        <v>155392</v>
      </c>
      <c r="I21" s="33">
        <f t="shared" si="4"/>
        <v>60017</v>
      </c>
      <c r="J21" s="33">
        <f t="shared" si="4"/>
        <v>0</v>
      </c>
      <c r="K21" s="33">
        <f t="shared" si="4"/>
        <v>1120744</v>
      </c>
      <c r="M21" s="19" t="s">
        <v>56</v>
      </c>
      <c r="N21" s="105">
        <f t="shared" si="3"/>
        <v>9.7853383494818674E-2</v>
      </c>
      <c r="O21" s="16"/>
      <c r="P21" s="20">
        <v>508500</v>
      </c>
      <c r="Q21" s="28">
        <v>135000</v>
      </c>
      <c r="R21" s="105">
        <v>0.1</v>
      </c>
    </row>
    <row r="22" spans="1:18" ht="16" thickBot="1">
      <c r="A22" s="31"/>
      <c r="B22" s="43"/>
      <c r="C22" s="33"/>
      <c r="D22" s="33"/>
      <c r="E22" s="33"/>
      <c r="F22" s="33"/>
      <c r="G22" s="33"/>
      <c r="H22" s="33"/>
      <c r="I22" s="33"/>
      <c r="J22" s="33"/>
      <c r="K22" s="35"/>
      <c r="M22" s="19" t="s">
        <v>74</v>
      </c>
      <c r="N22" s="105">
        <f t="shared" si="3"/>
        <v>9.7853383494818674E-2</v>
      </c>
      <c r="O22" s="16"/>
      <c r="P22" s="20">
        <v>508500</v>
      </c>
      <c r="Q22" s="28">
        <v>135000</v>
      </c>
      <c r="R22" s="105">
        <v>0.1</v>
      </c>
    </row>
    <row r="23" spans="1:18" ht="16" thickBot="1">
      <c r="A23" s="7"/>
      <c r="B23" s="44" t="s">
        <v>39</v>
      </c>
      <c r="C23" s="13">
        <f t="shared" ref="C23:K23" si="5">C13+C21</f>
        <v>1399067</v>
      </c>
      <c r="D23" s="13">
        <f t="shared" si="5"/>
        <v>2062431</v>
      </c>
      <c r="E23" s="13">
        <f t="shared" si="5"/>
        <v>908965</v>
      </c>
      <c r="F23" s="13">
        <f t="shared" si="5"/>
        <v>850961</v>
      </c>
      <c r="G23" s="13">
        <f t="shared" si="5"/>
        <v>458865</v>
      </c>
      <c r="H23" s="13">
        <f t="shared" si="5"/>
        <v>745453</v>
      </c>
      <c r="I23" s="13">
        <f t="shared" si="5"/>
        <v>60017</v>
      </c>
      <c r="J23" s="13">
        <f t="shared" si="5"/>
        <v>0</v>
      </c>
      <c r="K23" s="13">
        <f t="shared" si="5"/>
        <v>6485759</v>
      </c>
      <c r="M23" s="19" t="s">
        <v>75</v>
      </c>
      <c r="N23" s="105">
        <f t="shared" si="3"/>
        <v>7.8282706795854945E-2</v>
      </c>
      <c r="O23" s="16"/>
      <c r="P23" s="20">
        <v>406800</v>
      </c>
      <c r="Q23" s="28">
        <v>108000</v>
      </c>
      <c r="R23" s="105">
        <v>0.08</v>
      </c>
    </row>
    <row r="24" spans="1:18">
      <c r="M24" s="19"/>
      <c r="N24" s="135">
        <f>SUM(N18:N23)</f>
        <v>0.99999999999999989</v>
      </c>
      <c r="O24" s="16"/>
      <c r="P24" s="29">
        <f>SUM(P18:P23)</f>
        <v>5196550</v>
      </c>
      <c r="Q24" s="29">
        <f>SUM(Q18:Q23)</f>
        <v>1350000</v>
      </c>
      <c r="R24" s="135">
        <f>SUM(R18:R23)</f>
        <v>1</v>
      </c>
    </row>
    <row r="26" spans="1:18">
      <c r="M26" s="70" t="s">
        <v>72</v>
      </c>
      <c r="N26" s="69" t="s">
        <v>44</v>
      </c>
      <c r="O26" s="69" t="s">
        <v>45</v>
      </c>
    </row>
    <row r="27" spans="1:18">
      <c r="M27" s="71" t="s">
        <v>42</v>
      </c>
      <c r="N27" s="133">
        <f t="shared" ref="N27:N32" si="6">P27/$P$34</f>
        <v>0.23840883949066313</v>
      </c>
      <c r="O27" s="72">
        <f t="shared" ref="O27:O33" si="7">Q27/$P$7</f>
        <v>8.8888888888888892E-2</v>
      </c>
      <c r="P27" s="73">
        <f>meagre!K36</f>
        <v>1279067</v>
      </c>
      <c r="Q27" s="74">
        <f>meagre!K47</f>
        <v>120000</v>
      </c>
    </row>
    <row r="28" spans="1:18">
      <c r="M28" s="71" t="s">
        <v>73</v>
      </c>
      <c r="N28" s="133">
        <f t="shared" si="6"/>
        <v>0.27776604538850308</v>
      </c>
      <c r="O28" s="72">
        <f t="shared" si="7"/>
        <v>0.42386074074074076</v>
      </c>
      <c r="P28" s="73">
        <f>amberjack!K36</f>
        <v>1490219</v>
      </c>
      <c r="Q28" s="74">
        <f>amberjack!K49</f>
        <v>572212</v>
      </c>
    </row>
    <row r="29" spans="1:18">
      <c r="M29" s="71" t="s">
        <v>55</v>
      </c>
      <c r="N29" s="133">
        <f t="shared" si="6"/>
        <v>0.12969991696202154</v>
      </c>
      <c r="O29" s="72">
        <f t="shared" si="7"/>
        <v>0.15786888888888889</v>
      </c>
      <c r="P29" s="73">
        <f>pikeperch!K36</f>
        <v>695842</v>
      </c>
      <c r="Q29" s="74">
        <f>pikeperch!K49</f>
        <v>213123</v>
      </c>
    </row>
    <row r="30" spans="1:18">
      <c r="M30" s="71" t="s">
        <v>56</v>
      </c>
      <c r="N30" s="133">
        <f t="shared" si="6"/>
        <v>0.15861297685095008</v>
      </c>
      <c r="O30" s="72">
        <f t="shared" si="7"/>
        <v>0</v>
      </c>
      <c r="P30" s="73">
        <f>halibut!K36</f>
        <v>850961</v>
      </c>
      <c r="Q30" s="74">
        <f>halibut!K47</f>
        <v>0</v>
      </c>
    </row>
    <row r="31" spans="1:18">
      <c r="M31" s="71" t="s">
        <v>74</v>
      </c>
      <c r="N31" s="133">
        <f t="shared" si="6"/>
        <v>8.5529117812345345E-2</v>
      </c>
      <c r="O31" s="72">
        <f t="shared" si="7"/>
        <v>0</v>
      </c>
      <c r="P31" s="73">
        <f>wreckfish!K36</f>
        <v>458865</v>
      </c>
      <c r="Q31" s="74">
        <f>wreckfish!K47</f>
        <v>0</v>
      </c>
    </row>
    <row r="32" spans="1:18">
      <c r="M32" s="71" t="s">
        <v>75</v>
      </c>
      <c r="N32" s="133">
        <f t="shared" si="6"/>
        <v>0.10998310349551679</v>
      </c>
      <c r="O32" s="72">
        <f t="shared" si="7"/>
        <v>0.11510518518518519</v>
      </c>
      <c r="P32" s="73">
        <f>mullet!K36</f>
        <v>590061</v>
      </c>
      <c r="Q32" s="74">
        <f>mullet!K47</f>
        <v>155392</v>
      </c>
    </row>
    <row r="33" spans="1:17">
      <c r="M33" s="71" t="s">
        <v>121</v>
      </c>
      <c r="N33" s="133"/>
      <c r="O33" s="72">
        <f t="shared" si="7"/>
        <v>5.9538518518518518E-2</v>
      </c>
      <c r="P33" s="73"/>
      <c r="Q33" s="74">
        <f>'Partner per WP'!C51</f>
        <v>80377</v>
      </c>
    </row>
    <row r="34" spans="1:17">
      <c r="M34" s="71"/>
      <c r="N34" s="134">
        <f>SUM(N27:N32)</f>
        <v>1</v>
      </c>
      <c r="O34" s="75">
        <f>SUM(O27:O33)</f>
        <v>0.84526222222222225</v>
      </c>
      <c r="P34" s="76">
        <f>SUM(P27:P32)</f>
        <v>5365015</v>
      </c>
      <c r="Q34" s="76">
        <f>SUM(Q27:Q33)</f>
        <v>1141104</v>
      </c>
    </row>
    <row r="35" spans="1:17" ht="16" thickBot="1"/>
    <row r="36" spans="1:17">
      <c r="A36" s="107" t="s">
        <v>44</v>
      </c>
      <c r="B36" s="108" t="s">
        <v>86</v>
      </c>
      <c r="C36" s="109" t="s">
        <v>87</v>
      </c>
      <c r="D36" s="110" t="s">
        <v>116</v>
      </c>
      <c r="E36" s="110" t="s">
        <v>21</v>
      </c>
      <c r="F36" s="110" t="s">
        <v>22</v>
      </c>
      <c r="G36" s="110" t="s">
        <v>117</v>
      </c>
      <c r="H36" s="110" t="s">
        <v>118</v>
      </c>
      <c r="I36" s="110" t="s">
        <v>119</v>
      </c>
      <c r="J36" s="110" t="s">
        <v>120</v>
      </c>
      <c r="K36" s="110" t="s">
        <v>89</v>
      </c>
      <c r="L36" s="111" t="s">
        <v>90</v>
      </c>
      <c r="M36" s="149" t="s">
        <v>108</v>
      </c>
      <c r="O36" s="150" t="s">
        <v>101</v>
      </c>
      <c r="P36" s="151">
        <f>N15</f>
        <v>7650000</v>
      </c>
      <c r="Q36" s="152" t="s">
        <v>133</v>
      </c>
    </row>
    <row r="37" spans="1:17">
      <c r="A37" s="120"/>
      <c r="B37" s="186" t="s">
        <v>13</v>
      </c>
      <c r="C37" s="191"/>
      <c r="D37" s="187"/>
      <c r="E37" s="187"/>
      <c r="F37" s="187"/>
      <c r="G37" s="187"/>
      <c r="H37" s="187"/>
      <c r="I37" s="188">
        <f>'Partner per Species'!I36</f>
        <v>1298143</v>
      </c>
      <c r="J37" s="188">
        <f>'Partner per Species'!J36</f>
        <v>503514</v>
      </c>
      <c r="K37" s="188">
        <f>'Partner per Species'!K36</f>
        <v>393523</v>
      </c>
      <c r="L37" s="118">
        <f t="shared" ref="L37:L44" si="8">SUM(D37:K37)</f>
        <v>2195180</v>
      </c>
      <c r="M37" s="149"/>
      <c r="O37" s="153" t="s">
        <v>102</v>
      </c>
      <c r="P37" s="154">
        <f>'Partner per Species'!L36</f>
        <v>7551653</v>
      </c>
      <c r="Q37" s="155" t="s">
        <v>137</v>
      </c>
    </row>
    <row r="38" spans="1:17">
      <c r="A38" s="113"/>
      <c r="B38" s="114" t="s">
        <v>67</v>
      </c>
      <c r="C38" s="115">
        <f t="shared" ref="C38:C43" si="9">P18</f>
        <v>1400000</v>
      </c>
      <c r="D38" s="116">
        <f>C6</f>
        <v>215806</v>
      </c>
      <c r="E38" s="116">
        <f>C7</f>
        <v>81300</v>
      </c>
      <c r="F38" s="116">
        <f>C8</f>
        <v>26000</v>
      </c>
      <c r="G38" s="116">
        <f>C9</f>
        <v>363227</v>
      </c>
      <c r="H38" s="117">
        <f>C10</f>
        <v>592734</v>
      </c>
      <c r="I38" s="189"/>
      <c r="J38" s="189"/>
      <c r="K38" s="189"/>
      <c r="L38" s="118">
        <f t="shared" si="8"/>
        <v>1279067</v>
      </c>
      <c r="M38" s="147">
        <f t="shared" ref="M38:M43" si="10">C38-L38</f>
        <v>120933</v>
      </c>
      <c r="O38" s="156"/>
      <c r="P38" s="154"/>
      <c r="Q38" s="157"/>
    </row>
    <row r="39" spans="1:17" ht="16" thickBot="1">
      <c r="A39" s="113"/>
      <c r="B39" s="114" t="s">
        <v>68</v>
      </c>
      <c r="C39" s="115">
        <f t="shared" si="9"/>
        <v>1610000</v>
      </c>
      <c r="D39" s="126">
        <f>D6</f>
        <v>492059</v>
      </c>
      <c r="E39" s="116">
        <f>D7</f>
        <v>116710</v>
      </c>
      <c r="F39" s="117">
        <f>D8</f>
        <v>319942</v>
      </c>
      <c r="G39" s="117">
        <f>D9</f>
        <v>215000</v>
      </c>
      <c r="H39" s="116">
        <f>D10</f>
        <v>346508</v>
      </c>
      <c r="I39" s="189"/>
      <c r="J39" s="189"/>
      <c r="K39" s="189"/>
      <c r="L39" s="118">
        <f t="shared" si="8"/>
        <v>1490219</v>
      </c>
      <c r="M39" s="147">
        <f t="shared" si="10"/>
        <v>119781</v>
      </c>
      <c r="O39" s="158" t="s">
        <v>91</v>
      </c>
      <c r="P39" s="159">
        <f>P36-P37</f>
        <v>98347</v>
      </c>
      <c r="Q39" s="160"/>
    </row>
    <row r="40" spans="1:17">
      <c r="A40" s="113"/>
      <c r="B40" s="114" t="s">
        <v>43</v>
      </c>
      <c r="C40" s="115">
        <f t="shared" si="9"/>
        <v>762750</v>
      </c>
      <c r="D40" s="117">
        <f>E6</f>
        <v>20000</v>
      </c>
      <c r="E40" s="117">
        <f>E7</f>
        <v>131500</v>
      </c>
      <c r="F40" s="117">
        <f>E8</f>
        <v>150555</v>
      </c>
      <c r="G40" s="117">
        <f>E9</f>
        <v>393787</v>
      </c>
      <c r="H40" s="117">
        <f>E10</f>
        <v>0</v>
      </c>
      <c r="I40" s="189"/>
      <c r="J40" s="189"/>
      <c r="K40" s="189"/>
      <c r="L40" s="118">
        <f t="shared" si="8"/>
        <v>695842</v>
      </c>
      <c r="M40" s="147">
        <f t="shared" si="10"/>
        <v>66908</v>
      </c>
    </row>
    <row r="41" spans="1:17">
      <c r="A41" s="113"/>
      <c r="B41" s="114" t="s">
        <v>56</v>
      </c>
      <c r="C41" s="115">
        <f t="shared" si="9"/>
        <v>508500</v>
      </c>
      <c r="D41" s="117">
        <f>F6</f>
        <v>234701</v>
      </c>
      <c r="E41" s="117">
        <f>F7</f>
        <v>182159</v>
      </c>
      <c r="F41" s="117">
        <f>F8</f>
        <v>346620</v>
      </c>
      <c r="G41" s="117">
        <f>F9</f>
        <v>0</v>
      </c>
      <c r="H41" s="117">
        <f>F10</f>
        <v>87481</v>
      </c>
      <c r="I41" s="189"/>
      <c r="J41" s="189"/>
      <c r="K41" s="189"/>
      <c r="L41" s="118">
        <f t="shared" si="8"/>
        <v>850961</v>
      </c>
      <c r="M41" s="147">
        <f t="shared" si="10"/>
        <v>-342461</v>
      </c>
    </row>
    <row r="42" spans="1:17">
      <c r="A42" s="113"/>
      <c r="B42" s="114" t="s">
        <v>92</v>
      </c>
      <c r="C42" s="115">
        <f t="shared" si="9"/>
        <v>508500</v>
      </c>
      <c r="D42" s="117">
        <f>G6</f>
        <v>260932</v>
      </c>
      <c r="E42" s="124">
        <f>G7</f>
        <v>54680</v>
      </c>
      <c r="F42" s="117">
        <f>G8</f>
        <v>143253</v>
      </c>
      <c r="G42" s="117">
        <f>G9</f>
        <v>0</v>
      </c>
      <c r="H42" s="117">
        <f>G10</f>
        <v>0</v>
      </c>
      <c r="I42" s="189"/>
      <c r="J42" s="189"/>
      <c r="K42" s="189"/>
      <c r="L42" s="118">
        <f t="shared" si="8"/>
        <v>458865</v>
      </c>
      <c r="M42" s="147">
        <f t="shared" si="10"/>
        <v>49635</v>
      </c>
      <c r="N42" s="31"/>
    </row>
    <row r="43" spans="1:17">
      <c r="A43" s="113"/>
      <c r="B43" s="114" t="s">
        <v>57</v>
      </c>
      <c r="C43" s="115">
        <f t="shared" si="9"/>
        <v>406800</v>
      </c>
      <c r="D43" s="117">
        <f>H6</f>
        <v>99931</v>
      </c>
      <c r="E43" s="117">
        <f>H7</f>
        <v>302705</v>
      </c>
      <c r="F43" s="117">
        <f>H8</f>
        <v>90000</v>
      </c>
      <c r="G43" s="117">
        <f>H9</f>
        <v>97425</v>
      </c>
      <c r="H43" s="117">
        <f>H10</f>
        <v>0</v>
      </c>
      <c r="I43" s="189"/>
      <c r="J43" s="189"/>
      <c r="K43" s="189"/>
      <c r="L43" s="118">
        <f t="shared" si="8"/>
        <v>590061</v>
      </c>
      <c r="M43" s="147">
        <f t="shared" si="10"/>
        <v>-183261</v>
      </c>
      <c r="N43" s="31"/>
    </row>
    <row r="44" spans="1:17" ht="16" thickBot="1">
      <c r="A44" s="113"/>
      <c r="B44" s="129" t="s">
        <v>90</v>
      </c>
      <c r="C44" s="130">
        <f>SUM(C38:C43)</f>
        <v>5196550</v>
      </c>
      <c r="D44" s="130">
        <f t="shared" ref="D44:K44" si="11">SUM(D37:D43)</f>
        <v>1323429</v>
      </c>
      <c r="E44" s="130">
        <f t="shared" si="11"/>
        <v>869054</v>
      </c>
      <c r="F44" s="130">
        <f t="shared" si="11"/>
        <v>1076370</v>
      </c>
      <c r="G44" s="130">
        <f t="shared" si="11"/>
        <v>1069439</v>
      </c>
      <c r="H44" s="130">
        <f t="shared" si="11"/>
        <v>1026723</v>
      </c>
      <c r="I44" s="190">
        <f t="shared" si="11"/>
        <v>1298143</v>
      </c>
      <c r="J44" s="190">
        <f t="shared" si="11"/>
        <v>503514</v>
      </c>
      <c r="K44" s="190">
        <f t="shared" si="11"/>
        <v>393523</v>
      </c>
      <c r="L44" s="131">
        <f t="shared" si="8"/>
        <v>7560195</v>
      </c>
      <c r="M44" s="148"/>
    </row>
    <row r="45" spans="1:17" ht="16" thickBot="1">
      <c r="A45" s="113"/>
      <c r="B45" s="112"/>
      <c r="C45" s="112"/>
      <c r="D45" s="112"/>
      <c r="E45" s="112"/>
      <c r="F45" s="112"/>
      <c r="G45" s="112"/>
      <c r="H45" s="112"/>
      <c r="I45" s="112"/>
      <c r="J45" s="112"/>
      <c r="K45" s="112"/>
      <c r="L45" s="119"/>
      <c r="M45" s="112"/>
      <c r="O45" s="150" t="s">
        <v>110</v>
      </c>
      <c r="P45" s="173">
        <f>P7</f>
        <v>1350000</v>
      </c>
      <c r="Q45" s="152" t="s">
        <v>112</v>
      </c>
    </row>
    <row r="46" spans="1:17">
      <c r="A46" s="120" t="s">
        <v>51</v>
      </c>
      <c r="B46" s="121" t="s">
        <v>86</v>
      </c>
      <c r="C46" s="122" t="s">
        <v>87</v>
      </c>
      <c r="D46" s="110" t="s">
        <v>116</v>
      </c>
      <c r="E46" s="110" t="s">
        <v>21</v>
      </c>
      <c r="F46" s="110" t="s">
        <v>22</v>
      </c>
      <c r="G46" s="110" t="s">
        <v>117</v>
      </c>
      <c r="H46" s="110" t="s">
        <v>118</v>
      </c>
      <c r="I46" s="110" t="s">
        <v>119</v>
      </c>
      <c r="J46" s="110" t="s">
        <v>120</v>
      </c>
      <c r="K46" s="110" t="s">
        <v>89</v>
      </c>
      <c r="L46" s="123" t="s">
        <v>90</v>
      </c>
      <c r="M46" s="149" t="s">
        <v>109</v>
      </c>
      <c r="O46" s="153" t="s">
        <v>111</v>
      </c>
      <c r="P46" s="174">
        <f>'Partner per Species'!L51</f>
        <v>1409374</v>
      </c>
      <c r="Q46" s="155" t="s">
        <v>136</v>
      </c>
    </row>
    <row r="47" spans="1:17">
      <c r="A47" s="113"/>
      <c r="B47" s="114" t="s">
        <v>67</v>
      </c>
      <c r="C47" s="115">
        <v>351000</v>
      </c>
      <c r="D47" s="124">
        <f>C15</f>
        <v>0</v>
      </c>
      <c r="E47" s="124">
        <f>C16</f>
        <v>0</v>
      </c>
      <c r="F47" s="124">
        <f>C17</f>
        <v>0</v>
      </c>
      <c r="G47" s="124">
        <f>C18</f>
        <v>120000</v>
      </c>
      <c r="H47" s="117">
        <f>C19</f>
        <v>0</v>
      </c>
      <c r="I47" s="117">
        <f>C20</f>
        <v>0</v>
      </c>
      <c r="J47" s="117">
        <v>18000</v>
      </c>
      <c r="K47" s="117"/>
      <c r="L47" s="118">
        <f t="shared" ref="L47:L52" si="12">SUM(D47:K47)</f>
        <v>138000</v>
      </c>
      <c r="M47" s="147">
        <f t="shared" ref="M47:M53" si="13">C47-L47</f>
        <v>213000</v>
      </c>
      <c r="O47" s="156"/>
      <c r="P47" s="154"/>
      <c r="Q47" s="157"/>
    </row>
    <row r="48" spans="1:17" ht="16" thickBot="1">
      <c r="A48" s="113"/>
      <c r="B48" s="114" t="s">
        <v>68</v>
      </c>
      <c r="C48" s="115">
        <v>418500</v>
      </c>
      <c r="D48" s="124">
        <f>D15</f>
        <v>302716</v>
      </c>
      <c r="E48" s="124">
        <f>D16</f>
        <v>34400</v>
      </c>
      <c r="F48" s="124">
        <f>D17</f>
        <v>70000</v>
      </c>
      <c r="G48" s="124">
        <f>D18</f>
        <v>165096</v>
      </c>
      <c r="H48" s="117">
        <f>D19</f>
        <v>0</v>
      </c>
      <c r="I48" s="117">
        <f>D20</f>
        <v>0</v>
      </c>
      <c r="J48" s="117">
        <v>27000</v>
      </c>
      <c r="K48" s="117"/>
      <c r="L48" s="118">
        <f t="shared" si="12"/>
        <v>599212</v>
      </c>
      <c r="M48" s="147">
        <f t="shared" si="13"/>
        <v>-180712</v>
      </c>
      <c r="O48" s="158" t="s">
        <v>91</v>
      </c>
      <c r="P48" s="159">
        <f>P45-P46</f>
        <v>-59374</v>
      </c>
      <c r="Q48" s="160"/>
    </row>
    <row r="49" spans="1:18" ht="16" thickBot="1">
      <c r="A49" s="113"/>
      <c r="B49" s="114" t="s">
        <v>43</v>
      </c>
      <c r="C49" s="115">
        <v>202500</v>
      </c>
      <c r="D49" s="124">
        <f>E15</f>
        <v>0</v>
      </c>
      <c r="E49" s="124">
        <f>E16</f>
        <v>67587</v>
      </c>
      <c r="F49" s="124">
        <f>E17</f>
        <v>77050</v>
      </c>
      <c r="G49" s="124">
        <f>E18</f>
        <v>68486</v>
      </c>
      <c r="H49" s="117">
        <f>E19</f>
        <v>0</v>
      </c>
      <c r="I49" s="117">
        <f>E20</f>
        <v>0</v>
      </c>
      <c r="J49" s="117">
        <v>9000</v>
      </c>
      <c r="K49" s="117"/>
      <c r="L49" s="118">
        <f t="shared" si="12"/>
        <v>222123</v>
      </c>
      <c r="M49" s="147">
        <f t="shared" si="13"/>
        <v>-19623</v>
      </c>
    </row>
    <row r="50" spans="1:18" ht="16" thickBot="1">
      <c r="A50" s="113"/>
      <c r="B50" s="114" t="s">
        <v>56</v>
      </c>
      <c r="C50" s="115">
        <v>135000</v>
      </c>
      <c r="D50" s="124">
        <f>F15</f>
        <v>0</v>
      </c>
      <c r="E50" s="124">
        <f>F16</f>
        <v>0</v>
      </c>
      <c r="F50" s="124">
        <f>F17</f>
        <v>0</v>
      </c>
      <c r="G50" s="124">
        <f>F18</f>
        <v>0</v>
      </c>
      <c r="H50" s="117">
        <f>F19</f>
        <v>0</v>
      </c>
      <c r="I50" s="117">
        <f>F20</f>
        <v>0</v>
      </c>
      <c r="J50" s="117"/>
      <c r="K50" s="117"/>
      <c r="L50" s="118">
        <f t="shared" si="12"/>
        <v>0</v>
      </c>
      <c r="M50" s="147">
        <f t="shared" si="13"/>
        <v>135000</v>
      </c>
      <c r="O50" s="182" t="s">
        <v>91</v>
      </c>
      <c r="P50" s="183">
        <f>P39+P48</f>
        <v>38973</v>
      </c>
    </row>
    <row r="51" spans="1:18">
      <c r="A51" s="113"/>
      <c r="B51" s="114" t="s">
        <v>92</v>
      </c>
      <c r="C51" s="115">
        <v>135000</v>
      </c>
      <c r="D51" s="124">
        <f>G15</f>
        <v>0</v>
      </c>
      <c r="E51" s="124">
        <f>G16</f>
        <v>0</v>
      </c>
      <c r="F51" s="124">
        <f>G17</f>
        <v>0</v>
      </c>
      <c r="G51" s="124">
        <f>G18</f>
        <v>0</v>
      </c>
      <c r="H51" s="117">
        <f>G19</f>
        <v>0</v>
      </c>
      <c r="I51" s="117">
        <f>G20</f>
        <v>0</v>
      </c>
      <c r="J51" s="117"/>
      <c r="K51" s="117"/>
      <c r="L51" s="118">
        <f t="shared" si="12"/>
        <v>0</v>
      </c>
      <c r="M51" s="147">
        <f t="shared" si="13"/>
        <v>135000</v>
      </c>
    </row>
    <row r="52" spans="1:18">
      <c r="A52" s="113"/>
      <c r="B52" s="114" t="s">
        <v>57</v>
      </c>
      <c r="C52" s="115">
        <v>108000</v>
      </c>
      <c r="D52" s="124">
        <f>H15</f>
        <v>33992</v>
      </c>
      <c r="E52" s="124">
        <f>H16</f>
        <v>0</v>
      </c>
      <c r="F52" s="124">
        <f>H17</f>
        <v>11000</v>
      </c>
      <c r="G52" s="124">
        <f>H18</f>
        <v>110400</v>
      </c>
      <c r="H52" s="117">
        <f>H19</f>
        <v>0</v>
      </c>
      <c r="I52" s="117">
        <f>H20</f>
        <v>0</v>
      </c>
      <c r="J52" s="198">
        <v>27000</v>
      </c>
      <c r="K52" s="117"/>
      <c r="L52" s="118">
        <f t="shared" si="12"/>
        <v>182392</v>
      </c>
      <c r="M52" s="147">
        <f t="shared" si="13"/>
        <v>-74392</v>
      </c>
    </row>
    <row r="53" spans="1:18" s="168" customFormat="1" ht="16" thickBot="1">
      <c r="A53" s="125"/>
      <c r="B53" s="132" t="s">
        <v>90</v>
      </c>
      <c r="C53" s="127">
        <f t="shared" ref="C53:L53" si="14">SUM(C47:C52)</f>
        <v>1350000</v>
      </c>
      <c r="D53" s="127">
        <f t="shared" si="14"/>
        <v>336708</v>
      </c>
      <c r="E53" s="127">
        <f t="shared" si="14"/>
        <v>101987</v>
      </c>
      <c r="F53" s="127">
        <f t="shared" si="14"/>
        <v>158050</v>
      </c>
      <c r="G53" s="127">
        <f t="shared" si="14"/>
        <v>463982</v>
      </c>
      <c r="H53" s="127">
        <f t="shared" si="14"/>
        <v>0</v>
      </c>
      <c r="I53" s="127">
        <f t="shared" si="14"/>
        <v>0</v>
      </c>
      <c r="J53" s="127">
        <f t="shared" si="14"/>
        <v>81000</v>
      </c>
      <c r="K53" s="127">
        <f t="shared" si="14"/>
        <v>0</v>
      </c>
      <c r="L53" s="128">
        <f t="shared" si="14"/>
        <v>1141727</v>
      </c>
      <c r="M53" s="148">
        <f t="shared" si="13"/>
        <v>208273</v>
      </c>
      <c r="N53" s="7"/>
      <c r="O53" s="7"/>
      <c r="P53" s="7"/>
      <c r="Q53" s="7"/>
      <c r="R53"/>
    </row>
    <row r="54" spans="1:18">
      <c r="A54" s="112"/>
      <c r="B54" s="112"/>
      <c r="C54" s="112"/>
      <c r="D54" s="112"/>
      <c r="E54" s="112"/>
      <c r="F54" s="112"/>
      <c r="G54" s="112"/>
      <c r="H54" s="112"/>
      <c r="I54" s="112"/>
      <c r="J54" s="112"/>
      <c r="K54" s="112"/>
      <c r="L54" s="112"/>
      <c r="M54" s="112"/>
    </row>
    <row r="55" spans="1:18" ht="16" thickBot="1">
      <c r="A55" s="112"/>
      <c r="B55" s="112"/>
      <c r="C55" s="112"/>
      <c r="D55" s="112"/>
      <c r="E55" s="112"/>
      <c r="F55" s="112"/>
      <c r="G55" s="112"/>
      <c r="H55" s="112"/>
      <c r="I55" s="112"/>
      <c r="J55" s="112"/>
      <c r="K55" s="112"/>
      <c r="L55" s="112"/>
      <c r="M55" s="112"/>
      <c r="N55" s="167"/>
      <c r="O55" s="167"/>
      <c r="P55" s="167"/>
      <c r="Q55" s="167"/>
      <c r="R55" s="168"/>
    </row>
    <row r="56" spans="1:18" ht="30">
      <c r="A56" s="161" t="s">
        <v>44</v>
      </c>
      <c r="B56" s="162" t="s">
        <v>86</v>
      </c>
      <c r="C56" s="163" t="s">
        <v>103</v>
      </c>
      <c r="D56" s="164" t="s">
        <v>97</v>
      </c>
      <c r="E56" s="164" t="s">
        <v>88</v>
      </c>
      <c r="F56" s="164" t="s">
        <v>98</v>
      </c>
      <c r="G56" s="164" t="s">
        <v>99</v>
      </c>
      <c r="H56" s="164" t="s">
        <v>100</v>
      </c>
      <c r="I56" s="164"/>
      <c r="J56" s="164" t="s">
        <v>105</v>
      </c>
      <c r="K56" s="164"/>
      <c r="L56" s="165" t="s">
        <v>90</v>
      </c>
      <c r="M56" s="166"/>
      <c r="N56" s="7" t="s">
        <v>106</v>
      </c>
    </row>
    <row r="57" spans="1:18">
      <c r="A57" s="136" t="s">
        <v>93</v>
      </c>
      <c r="B57" s="137" t="s">
        <v>67</v>
      </c>
      <c r="C57" s="138">
        <v>1322100</v>
      </c>
      <c r="D57" s="146">
        <v>230000</v>
      </c>
      <c r="E57" s="138">
        <v>500000</v>
      </c>
      <c r="F57" s="146">
        <v>17300</v>
      </c>
      <c r="G57" s="138">
        <v>400000</v>
      </c>
      <c r="H57" s="146">
        <v>280000</v>
      </c>
      <c r="I57" s="138"/>
      <c r="J57" s="138"/>
      <c r="K57" s="138"/>
      <c r="L57" s="139">
        <f t="shared" ref="L57:L62" si="15">SUM(D57:K57)</f>
        <v>1427300</v>
      </c>
      <c r="M57" s="112"/>
      <c r="N57" s="7" t="s">
        <v>104</v>
      </c>
    </row>
    <row r="58" spans="1:18">
      <c r="A58" s="136" t="s">
        <v>94</v>
      </c>
      <c r="B58" s="137" t="s">
        <v>68</v>
      </c>
      <c r="C58" s="138">
        <v>1576350</v>
      </c>
      <c r="D58" s="146">
        <v>501350</v>
      </c>
      <c r="E58" s="138">
        <v>400000</v>
      </c>
      <c r="F58" s="146">
        <v>360000</v>
      </c>
      <c r="G58" s="146">
        <v>140000</v>
      </c>
      <c r="H58" s="138">
        <v>175000</v>
      </c>
      <c r="I58" s="138"/>
      <c r="J58" s="138"/>
      <c r="K58" s="138"/>
      <c r="L58" s="139">
        <f t="shared" si="15"/>
        <v>1576350</v>
      </c>
      <c r="M58" s="112"/>
      <c r="N58" s="7" t="s">
        <v>6</v>
      </c>
    </row>
    <row r="59" spans="1:18">
      <c r="A59" s="136" t="s">
        <v>95</v>
      </c>
      <c r="B59" s="137" t="s">
        <v>43</v>
      </c>
      <c r="C59" s="138">
        <v>762750</v>
      </c>
      <c r="D59" s="146">
        <v>10000</v>
      </c>
      <c r="E59" s="138"/>
      <c r="F59" s="138"/>
      <c r="G59" s="138"/>
      <c r="H59" s="138"/>
      <c r="I59" s="138"/>
      <c r="J59" s="169">
        <v>762750</v>
      </c>
      <c r="K59" s="138"/>
      <c r="L59" s="139">
        <f t="shared" si="15"/>
        <v>772750</v>
      </c>
      <c r="M59" s="112"/>
      <c r="N59" s="170"/>
    </row>
    <row r="60" spans="1:18">
      <c r="A60" s="136" t="s">
        <v>96</v>
      </c>
      <c r="B60" s="137" t="s">
        <v>56</v>
      </c>
      <c r="C60" s="138">
        <v>508500</v>
      </c>
      <c r="D60" s="138"/>
      <c r="E60" s="138"/>
      <c r="F60" s="138"/>
      <c r="G60" s="138"/>
      <c r="H60" s="138"/>
      <c r="I60" s="138"/>
      <c r="J60" s="138">
        <v>508500</v>
      </c>
      <c r="K60" s="138"/>
      <c r="L60" s="139">
        <f t="shared" si="15"/>
        <v>508500</v>
      </c>
      <c r="M60" s="112"/>
    </row>
    <row r="61" spans="1:18">
      <c r="A61" s="136"/>
      <c r="B61" s="137" t="s">
        <v>92</v>
      </c>
      <c r="C61" s="138">
        <v>508500</v>
      </c>
      <c r="D61" s="138">
        <v>250000</v>
      </c>
      <c r="E61" s="138">
        <v>50000</v>
      </c>
      <c r="F61" s="138">
        <v>190000</v>
      </c>
      <c r="G61" s="138"/>
      <c r="H61" s="138">
        <v>20000</v>
      </c>
      <c r="I61" s="138"/>
      <c r="J61" s="138"/>
      <c r="K61" s="138"/>
      <c r="L61" s="139">
        <f t="shared" si="15"/>
        <v>510000</v>
      </c>
      <c r="M61" s="112"/>
    </row>
    <row r="62" spans="1:18">
      <c r="A62" s="136"/>
      <c r="B62" s="137" t="s">
        <v>57</v>
      </c>
      <c r="C62" s="138">
        <v>406800</v>
      </c>
      <c r="D62" s="138"/>
      <c r="E62" s="138"/>
      <c r="F62" s="138"/>
      <c r="G62" s="138"/>
      <c r="H62" s="138"/>
      <c r="I62" s="138"/>
      <c r="J62" s="138">
        <v>406800</v>
      </c>
      <c r="K62" s="138"/>
      <c r="L62" s="139">
        <f t="shared" si="15"/>
        <v>406800</v>
      </c>
      <c r="M62" s="112"/>
    </row>
    <row r="63" spans="1:18" ht="16" thickBot="1">
      <c r="A63" s="140"/>
      <c r="B63" s="141" t="s">
        <v>90</v>
      </c>
      <c r="C63" s="127">
        <v>5085000</v>
      </c>
      <c r="D63" s="127">
        <f t="shared" ref="D63:L63" si="16">SUM(D57:D62)</f>
        <v>991350</v>
      </c>
      <c r="E63" s="127">
        <f t="shared" si="16"/>
        <v>950000</v>
      </c>
      <c r="F63" s="127">
        <f t="shared" si="16"/>
        <v>567300</v>
      </c>
      <c r="G63" s="127">
        <f t="shared" si="16"/>
        <v>540000</v>
      </c>
      <c r="H63" s="127">
        <f t="shared" si="16"/>
        <v>475000</v>
      </c>
      <c r="I63" s="127">
        <f t="shared" si="16"/>
        <v>0</v>
      </c>
      <c r="J63" s="127">
        <f t="shared" si="16"/>
        <v>1678050</v>
      </c>
      <c r="K63" s="127">
        <f t="shared" si="16"/>
        <v>0</v>
      </c>
      <c r="L63" s="128">
        <f t="shared" si="16"/>
        <v>5201700</v>
      </c>
      <c r="M63" s="11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6"/>
  <sheetViews>
    <sheetView topLeftCell="A4" workbookViewId="0">
      <selection activeCell="H16" sqref="H16"/>
    </sheetView>
  </sheetViews>
  <sheetFormatPr baseColWidth="10" defaultRowHeight="15" x14ac:dyDescent="0"/>
  <cols>
    <col min="2" max="2" width="17.33203125" customWidth="1"/>
    <col min="10" max="10" width="16" customWidth="1"/>
  </cols>
  <sheetData>
    <row r="1" spans="1:11" ht="17">
      <c r="A1" s="6" t="s">
        <v>18</v>
      </c>
      <c r="B1" s="7"/>
      <c r="C1" s="7"/>
      <c r="D1" s="7"/>
      <c r="E1" s="7"/>
      <c r="F1" s="7"/>
      <c r="G1" s="7"/>
      <c r="H1" s="7"/>
      <c r="I1" s="7"/>
      <c r="J1" s="7"/>
      <c r="K1" s="7"/>
    </row>
    <row r="2" spans="1:11" ht="17">
      <c r="A2" s="6" t="s">
        <v>40</v>
      </c>
      <c r="B2" s="7"/>
      <c r="C2" s="7"/>
      <c r="D2" s="7"/>
      <c r="E2" s="7"/>
      <c r="F2" s="7"/>
      <c r="G2" s="7"/>
      <c r="H2" s="7"/>
      <c r="I2" s="7"/>
      <c r="J2" s="367" t="s">
        <v>193</v>
      </c>
      <c r="K2" s="7"/>
    </row>
    <row r="3" spans="1:11" ht="17">
      <c r="A3" s="6" t="s">
        <v>41</v>
      </c>
      <c r="B3" s="7"/>
      <c r="C3" s="17" t="s">
        <v>167</v>
      </c>
      <c r="D3" s="7"/>
      <c r="E3" s="7"/>
      <c r="F3" s="7"/>
      <c r="G3" s="7"/>
      <c r="H3" s="7"/>
      <c r="I3" s="7"/>
      <c r="J3" s="7"/>
      <c r="K3" s="7"/>
    </row>
    <row r="4" spans="1:11" ht="16" thickBot="1">
      <c r="A4" s="7"/>
      <c r="B4" s="7"/>
      <c r="C4" s="7"/>
      <c r="D4" s="7"/>
      <c r="E4" s="7"/>
      <c r="F4" s="7"/>
      <c r="G4" s="7"/>
      <c r="H4" s="7"/>
      <c r="I4" s="7"/>
      <c r="J4" s="7"/>
      <c r="K4" s="7"/>
    </row>
    <row r="5" spans="1:11" ht="31" thickBot="1">
      <c r="A5" s="7"/>
      <c r="B5" s="9" t="s">
        <v>19</v>
      </c>
      <c r="C5" s="10" t="s">
        <v>60</v>
      </c>
      <c r="D5" s="10" t="s">
        <v>168</v>
      </c>
      <c r="E5" s="10" t="s">
        <v>169</v>
      </c>
      <c r="F5" s="10" t="s">
        <v>170</v>
      </c>
      <c r="G5" s="10" t="s">
        <v>171</v>
      </c>
      <c r="H5" s="10"/>
      <c r="I5" s="10"/>
      <c r="J5" s="10" t="s">
        <v>52</v>
      </c>
      <c r="K5" s="11" t="s">
        <v>48</v>
      </c>
    </row>
    <row r="6" spans="1:11" ht="16" thickBot="1">
      <c r="A6" s="12" t="s">
        <v>44</v>
      </c>
      <c r="B6" s="176" t="s">
        <v>26</v>
      </c>
      <c r="C6" s="45"/>
      <c r="D6" s="236"/>
      <c r="E6" s="236">
        <v>95302</v>
      </c>
      <c r="F6" s="360">
        <v>29900</v>
      </c>
      <c r="G6" s="236"/>
      <c r="H6" s="236"/>
      <c r="I6" s="236"/>
      <c r="J6" s="51"/>
      <c r="K6" s="13">
        <f>SUM(C6:J6)</f>
        <v>125202</v>
      </c>
    </row>
    <row r="7" spans="1:11" ht="16" thickBot="1">
      <c r="A7" s="7"/>
      <c r="B7" s="193" t="s">
        <v>126</v>
      </c>
      <c r="C7" s="46"/>
      <c r="D7" s="196"/>
      <c r="E7" s="196"/>
      <c r="F7" s="196"/>
      <c r="G7" s="196"/>
      <c r="H7" s="196"/>
      <c r="I7" s="196"/>
      <c r="J7" s="52"/>
      <c r="K7" s="18">
        <f t="shared" ref="K7:K48" si="0">SUM(C7:J7)</f>
        <v>0</v>
      </c>
    </row>
    <row r="8" spans="1:11" ht="16" thickBot="1">
      <c r="A8" s="7"/>
      <c r="B8" s="177" t="s">
        <v>27</v>
      </c>
      <c r="C8" s="46"/>
      <c r="D8" s="196"/>
      <c r="E8" s="196">
        <v>95000</v>
      </c>
      <c r="F8" s="196">
        <v>38000</v>
      </c>
      <c r="G8" s="196">
        <v>30000</v>
      </c>
      <c r="H8" s="196"/>
      <c r="I8" s="196"/>
      <c r="J8" s="52"/>
      <c r="K8" s="18">
        <f t="shared" si="0"/>
        <v>163000</v>
      </c>
    </row>
    <row r="9" spans="1:11" ht="16" thickBot="1">
      <c r="A9" s="7"/>
      <c r="B9" s="178" t="s">
        <v>28</v>
      </c>
      <c r="C9" s="46"/>
      <c r="D9" s="196"/>
      <c r="E9" s="196"/>
      <c r="F9" s="196"/>
      <c r="G9" s="196"/>
      <c r="H9" s="196"/>
      <c r="I9" s="196"/>
      <c r="J9" s="52"/>
      <c r="K9" s="18">
        <f t="shared" si="0"/>
        <v>0</v>
      </c>
    </row>
    <row r="10" spans="1:11" ht="16" thickBot="1">
      <c r="A10" s="7"/>
      <c r="B10" s="178" t="s">
        <v>29</v>
      </c>
      <c r="C10" s="46"/>
      <c r="D10" s="196"/>
      <c r="E10" s="196"/>
      <c r="F10" s="196"/>
      <c r="G10" s="196"/>
      <c r="H10" s="196"/>
      <c r="I10" s="196"/>
      <c r="J10" s="52"/>
      <c r="K10" s="18">
        <f t="shared" si="0"/>
        <v>0</v>
      </c>
    </row>
    <row r="11" spans="1:11" ht="16" thickBot="1">
      <c r="A11" s="7"/>
      <c r="B11" s="193" t="s">
        <v>200</v>
      </c>
      <c r="C11" s="46"/>
      <c r="D11" s="196">
        <v>68000</v>
      </c>
      <c r="E11" s="196">
        <v>8000</v>
      </c>
      <c r="F11" s="196">
        <v>101456</v>
      </c>
      <c r="G11" s="364">
        <v>104502</v>
      </c>
      <c r="H11" s="196"/>
      <c r="I11" s="196"/>
      <c r="J11" s="52"/>
      <c r="K11" s="18">
        <f t="shared" si="0"/>
        <v>281958</v>
      </c>
    </row>
    <row r="12" spans="1:11" ht="16" thickBot="1">
      <c r="A12" s="7"/>
      <c r="B12" s="177" t="s">
        <v>30</v>
      </c>
      <c r="C12" s="46"/>
      <c r="D12" s="196"/>
      <c r="E12" s="196"/>
      <c r="F12" s="196"/>
      <c r="G12" s="196"/>
      <c r="H12" s="196"/>
      <c r="I12" s="196"/>
      <c r="J12" s="52"/>
      <c r="K12" s="18">
        <f t="shared" si="0"/>
        <v>0</v>
      </c>
    </row>
    <row r="13" spans="1:11" ht="16" thickBot="1">
      <c r="A13" s="7"/>
      <c r="B13" s="177" t="s">
        <v>31</v>
      </c>
      <c r="C13" s="46"/>
      <c r="D13" s="196"/>
      <c r="E13" s="196"/>
      <c r="F13" s="196"/>
      <c r="G13" s="196"/>
      <c r="H13" s="196"/>
      <c r="I13" s="196"/>
      <c r="J13" s="52"/>
      <c r="K13" s="18">
        <f t="shared" si="0"/>
        <v>0</v>
      </c>
    </row>
    <row r="14" spans="1:11" ht="16" thickBot="1">
      <c r="A14" s="7"/>
      <c r="B14" s="177" t="s">
        <v>59</v>
      </c>
      <c r="C14" s="46"/>
      <c r="D14" s="196"/>
      <c r="E14" s="196"/>
      <c r="F14" s="196"/>
      <c r="G14" s="196"/>
      <c r="H14" s="196"/>
      <c r="I14" s="196"/>
      <c r="J14" s="52"/>
      <c r="K14" s="18">
        <f t="shared" si="0"/>
        <v>0</v>
      </c>
    </row>
    <row r="15" spans="1:11" ht="16" thickBot="1">
      <c r="A15" s="7"/>
      <c r="B15" s="177" t="s">
        <v>123</v>
      </c>
      <c r="C15" s="46"/>
      <c r="D15" s="196">
        <v>40776</v>
      </c>
      <c r="E15" s="196">
        <v>10000</v>
      </c>
      <c r="F15" s="196"/>
      <c r="G15" s="196">
        <v>213000</v>
      </c>
      <c r="H15" s="196"/>
      <c r="I15" s="196"/>
      <c r="J15" s="52"/>
      <c r="K15" s="18">
        <f t="shared" si="0"/>
        <v>263776</v>
      </c>
    </row>
    <row r="16" spans="1:11" ht="16" thickBot="1">
      <c r="A16" s="7"/>
      <c r="B16" s="177" t="s">
        <v>32</v>
      </c>
      <c r="C16" s="46"/>
      <c r="D16" s="196">
        <v>20000</v>
      </c>
      <c r="E16" s="196">
        <v>20000</v>
      </c>
      <c r="F16" s="364">
        <v>173353</v>
      </c>
      <c r="G16" s="196">
        <v>72500</v>
      </c>
      <c r="H16" s="196"/>
      <c r="I16" s="196"/>
      <c r="J16" s="52"/>
      <c r="K16" s="18">
        <f t="shared" si="0"/>
        <v>285853</v>
      </c>
    </row>
    <row r="17" spans="1:11" ht="16" thickBot="1">
      <c r="A17" s="7"/>
      <c r="B17" s="177" t="s">
        <v>33</v>
      </c>
      <c r="C17" s="46"/>
      <c r="D17" s="196">
        <v>40037</v>
      </c>
      <c r="E17" s="196"/>
      <c r="F17" s="196"/>
      <c r="G17" s="196">
        <v>35000</v>
      </c>
      <c r="H17" s="196"/>
      <c r="I17" s="196"/>
      <c r="J17" s="52"/>
      <c r="K17" s="18">
        <f t="shared" si="0"/>
        <v>75037</v>
      </c>
    </row>
    <row r="18" spans="1:11" ht="16" thickBot="1">
      <c r="A18" s="7"/>
      <c r="B18" s="179" t="s">
        <v>124</v>
      </c>
      <c r="C18" s="46"/>
      <c r="D18" s="196"/>
      <c r="E18" s="196"/>
      <c r="F18" s="196"/>
      <c r="G18" s="196"/>
      <c r="H18" s="196"/>
      <c r="I18" s="196"/>
      <c r="J18" s="52"/>
      <c r="K18" s="18">
        <f t="shared" si="0"/>
        <v>0</v>
      </c>
    </row>
    <row r="19" spans="1:11" ht="16" thickBot="1">
      <c r="A19" s="7"/>
      <c r="B19" s="178" t="s">
        <v>34</v>
      </c>
      <c r="C19" s="46"/>
      <c r="D19" s="196"/>
      <c r="E19" s="196"/>
      <c r="F19" s="196"/>
      <c r="G19" s="196"/>
      <c r="H19" s="196"/>
      <c r="I19" s="196"/>
      <c r="J19" s="52"/>
      <c r="K19" s="18">
        <f t="shared" si="0"/>
        <v>0</v>
      </c>
    </row>
    <row r="20" spans="1:11" ht="16" thickBot="1">
      <c r="A20" s="7"/>
      <c r="B20" s="178" t="s">
        <v>35</v>
      </c>
      <c r="C20" s="46"/>
      <c r="D20" s="196"/>
      <c r="E20" s="196">
        <v>35000</v>
      </c>
      <c r="F20" s="196"/>
      <c r="G20" s="196"/>
      <c r="H20" s="196"/>
      <c r="I20" s="196"/>
      <c r="J20" s="52"/>
      <c r="K20" s="18">
        <f t="shared" si="0"/>
        <v>35000</v>
      </c>
    </row>
    <row r="21" spans="1:11" ht="16" thickBot="1">
      <c r="A21" s="7"/>
      <c r="B21" s="177" t="s">
        <v>36</v>
      </c>
      <c r="C21" s="46"/>
      <c r="D21" s="196"/>
      <c r="E21" s="196"/>
      <c r="F21" s="196"/>
      <c r="G21" s="196"/>
      <c r="H21" s="196"/>
      <c r="I21" s="196"/>
      <c r="J21" s="52"/>
      <c r="K21" s="18">
        <f t="shared" si="0"/>
        <v>0</v>
      </c>
    </row>
    <row r="22" spans="1:11" ht="16" thickBot="1">
      <c r="A22" s="7"/>
      <c r="B22" s="177" t="s">
        <v>37</v>
      </c>
      <c r="C22" s="46"/>
      <c r="D22" s="196"/>
      <c r="E22" s="196"/>
      <c r="F22" s="196"/>
      <c r="G22" s="196"/>
      <c r="H22" s="196"/>
      <c r="I22" s="196"/>
      <c r="J22" s="52"/>
      <c r="K22" s="18">
        <f t="shared" si="0"/>
        <v>0</v>
      </c>
    </row>
    <row r="23" spans="1:11" ht="16" thickBot="1">
      <c r="A23" s="7"/>
      <c r="B23" s="177" t="s">
        <v>0</v>
      </c>
      <c r="C23" s="46"/>
      <c r="D23" s="196"/>
      <c r="E23" s="364">
        <v>28320</v>
      </c>
      <c r="F23" s="364">
        <v>50010</v>
      </c>
      <c r="G23" s="196">
        <v>15000</v>
      </c>
      <c r="H23" s="196"/>
      <c r="I23" s="196"/>
      <c r="J23" s="52"/>
      <c r="K23" s="18">
        <f t="shared" si="0"/>
        <v>93330</v>
      </c>
    </row>
    <row r="24" spans="1:11" ht="16" thickBot="1">
      <c r="A24" s="7"/>
      <c r="B24" s="178" t="s">
        <v>1</v>
      </c>
      <c r="C24" s="46"/>
      <c r="D24" s="196"/>
      <c r="E24" s="196"/>
      <c r="F24" s="196"/>
      <c r="G24" s="196"/>
      <c r="H24" s="196"/>
      <c r="I24" s="196"/>
      <c r="J24" s="52"/>
      <c r="K24" s="18">
        <f t="shared" si="0"/>
        <v>0</v>
      </c>
    </row>
    <row r="25" spans="1:11" ht="16" thickBot="1">
      <c r="A25" s="7"/>
      <c r="B25" s="177" t="s">
        <v>2</v>
      </c>
      <c r="C25" s="46"/>
      <c r="D25" s="196"/>
      <c r="E25" s="196"/>
      <c r="F25" s="196"/>
      <c r="G25" s="196"/>
      <c r="H25" s="196"/>
      <c r="I25" s="196"/>
      <c r="J25" s="52"/>
      <c r="K25" s="18">
        <f t="shared" si="0"/>
        <v>0</v>
      </c>
    </row>
    <row r="26" spans="1:11" ht="16" thickBot="1">
      <c r="A26" s="7"/>
      <c r="B26" s="180" t="s">
        <v>38</v>
      </c>
      <c r="C26" s="46"/>
      <c r="D26" s="229"/>
      <c r="E26" s="229"/>
      <c r="F26" s="229"/>
      <c r="G26" s="229"/>
      <c r="H26" s="229"/>
      <c r="I26" s="229"/>
      <c r="J26" s="53"/>
      <c r="K26" s="18">
        <f t="shared" si="0"/>
        <v>0</v>
      </c>
    </row>
    <row r="27" spans="1:11" ht="16" thickBot="1">
      <c r="A27" s="7"/>
      <c r="B27" s="194" t="s">
        <v>130</v>
      </c>
      <c r="C27" s="46"/>
      <c r="D27" s="229"/>
      <c r="E27" s="229"/>
      <c r="F27" s="229"/>
      <c r="G27" s="229"/>
      <c r="H27" s="229"/>
      <c r="I27" s="229"/>
      <c r="J27" s="53"/>
      <c r="K27" s="18">
        <f t="shared" si="0"/>
        <v>0</v>
      </c>
    </row>
    <row r="28" spans="1:11" ht="16" thickBot="1">
      <c r="A28" s="7"/>
      <c r="B28" s="243" t="s">
        <v>161</v>
      </c>
      <c r="C28" s="228"/>
      <c r="D28" s="229"/>
      <c r="E28" s="229"/>
      <c r="F28" s="229"/>
      <c r="G28" s="229"/>
      <c r="H28" s="229"/>
      <c r="I28" s="229"/>
      <c r="J28" s="53"/>
      <c r="K28" s="18">
        <f t="shared" si="0"/>
        <v>0</v>
      </c>
    </row>
    <row r="29" spans="1:11" ht="16" thickBot="1">
      <c r="A29" s="7"/>
      <c r="B29" s="244" t="s">
        <v>162</v>
      </c>
      <c r="C29" s="228"/>
      <c r="D29" s="229"/>
      <c r="E29" s="229"/>
      <c r="F29" s="229"/>
      <c r="G29" s="229"/>
      <c r="H29" s="229"/>
      <c r="I29" s="229"/>
      <c r="J29" s="53"/>
      <c r="K29" s="18">
        <f t="shared" si="0"/>
        <v>0</v>
      </c>
    </row>
    <row r="30" spans="1:11" ht="16" thickBot="1">
      <c r="A30" s="7"/>
      <c r="B30" s="244" t="s">
        <v>163</v>
      </c>
      <c r="C30" s="228"/>
      <c r="D30" s="229"/>
      <c r="E30" s="229"/>
      <c r="F30" s="229"/>
      <c r="G30" s="229"/>
      <c r="H30" s="229"/>
      <c r="I30" s="229"/>
      <c r="J30" s="53"/>
      <c r="K30" s="18">
        <f t="shared" si="0"/>
        <v>0</v>
      </c>
    </row>
    <row r="31" spans="1:11" ht="16" thickBot="1">
      <c r="A31" s="7"/>
      <c r="B31" s="244" t="s">
        <v>164</v>
      </c>
      <c r="C31" s="228"/>
      <c r="D31" s="229"/>
      <c r="E31" s="229"/>
      <c r="F31" s="229"/>
      <c r="G31" s="229"/>
      <c r="H31" s="229"/>
      <c r="I31" s="229"/>
      <c r="J31" s="53"/>
      <c r="K31" s="18">
        <f t="shared" si="0"/>
        <v>0</v>
      </c>
    </row>
    <row r="32" spans="1:11" ht="16" thickBot="1">
      <c r="A32" s="7"/>
      <c r="B32" s="244" t="s">
        <v>165</v>
      </c>
      <c r="C32" s="228"/>
      <c r="D32" s="229"/>
      <c r="E32" s="229"/>
      <c r="F32" s="229"/>
      <c r="G32" s="229"/>
      <c r="H32" s="229"/>
      <c r="I32" s="229"/>
      <c r="J32" s="53"/>
      <c r="K32" s="18">
        <f t="shared" si="0"/>
        <v>0</v>
      </c>
    </row>
    <row r="33" spans="1:11" ht="16" thickBot="1">
      <c r="A33" s="7"/>
      <c r="B33" s="244" t="s">
        <v>166</v>
      </c>
      <c r="C33" s="228"/>
      <c r="D33" s="229"/>
      <c r="E33" s="229"/>
      <c r="F33" s="229"/>
      <c r="G33" s="229"/>
      <c r="H33" s="229"/>
      <c r="I33" s="229"/>
      <c r="J33" s="53"/>
      <c r="K33" s="18">
        <f t="shared" si="0"/>
        <v>0</v>
      </c>
    </row>
    <row r="34" spans="1:11" ht="16" thickBot="1">
      <c r="A34" s="7"/>
      <c r="B34" s="244" t="s">
        <v>182</v>
      </c>
      <c r="C34" s="228"/>
      <c r="D34" s="229"/>
      <c r="E34" s="229">
        <v>45020</v>
      </c>
      <c r="F34" s="365">
        <v>175049</v>
      </c>
      <c r="G34" s="229">
        <v>2260</v>
      </c>
      <c r="H34" s="229"/>
      <c r="I34" s="229"/>
      <c r="J34" s="53"/>
      <c r="K34" s="18">
        <f t="shared" si="0"/>
        <v>222329</v>
      </c>
    </row>
    <row r="35" spans="1:11" ht="16" thickBot="1">
      <c r="A35" s="7"/>
      <c r="B35" s="217" t="s">
        <v>186</v>
      </c>
      <c r="C35" s="47"/>
      <c r="D35" s="199"/>
      <c r="E35" s="199"/>
      <c r="F35" s="199"/>
      <c r="G35" s="199"/>
      <c r="H35" s="3"/>
      <c r="I35" s="3"/>
      <c r="J35" s="54"/>
      <c r="K35" s="18">
        <f t="shared" si="0"/>
        <v>0</v>
      </c>
    </row>
    <row r="36" spans="1:11">
      <c r="A36" s="31"/>
      <c r="B36" s="32" t="s">
        <v>46</v>
      </c>
      <c r="C36" s="33">
        <f t="shared" ref="C36:K36" si="1">SUM(C6:C35)</f>
        <v>0</v>
      </c>
      <c r="D36" s="33">
        <f t="shared" si="1"/>
        <v>168813</v>
      </c>
      <c r="E36" s="33">
        <f t="shared" si="1"/>
        <v>336642</v>
      </c>
      <c r="F36" s="33">
        <f t="shared" si="1"/>
        <v>567768</v>
      </c>
      <c r="G36" s="33">
        <f t="shared" si="1"/>
        <v>472262</v>
      </c>
      <c r="H36" s="33">
        <f t="shared" si="1"/>
        <v>0</v>
      </c>
      <c r="I36" s="33">
        <f t="shared" si="1"/>
        <v>0</v>
      </c>
      <c r="J36" s="33">
        <f t="shared" si="1"/>
        <v>0</v>
      </c>
      <c r="K36" s="33">
        <f t="shared" si="1"/>
        <v>1545485</v>
      </c>
    </row>
    <row r="37" spans="1:11" ht="16" thickBot="1">
      <c r="A37" s="31"/>
      <c r="B37" s="34"/>
      <c r="C37" s="33"/>
      <c r="D37" s="33"/>
      <c r="E37" s="33"/>
      <c r="F37" s="33"/>
      <c r="G37" s="33"/>
      <c r="H37" s="33"/>
      <c r="I37" s="33"/>
      <c r="J37" s="33"/>
      <c r="K37" s="35"/>
    </row>
    <row r="38" spans="1:11" ht="19" thickBot="1">
      <c r="A38" s="36" t="s">
        <v>45</v>
      </c>
      <c r="B38" s="37" t="s">
        <v>62</v>
      </c>
      <c r="C38" s="48"/>
      <c r="D38" s="236"/>
      <c r="E38" s="236"/>
      <c r="F38" s="236"/>
      <c r="G38" s="236">
        <v>3000</v>
      </c>
      <c r="H38" s="236"/>
      <c r="I38" s="236"/>
      <c r="J38" s="51"/>
      <c r="K38" s="13">
        <f t="shared" si="0"/>
        <v>3000</v>
      </c>
    </row>
    <row r="39" spans="1:11" ht="16" thickBot="1">
      <c r="A39" s="7"/>
      <c r="B39" s="38" t="s">
        <v>61</v>
      </c>
      <c r="C39" s="49"/>
      <c r="D39" s="196"/>
      <c r="E39" s="196"/>
      <c r="F39" s="196"/>
      <c r="G39" s="196">
        <v>0</v>
      </c>
      <c r="H39" s="196"/>
      <c r="I39" s="196"/>
      <c r="J39" s="52"/>
      <c r="K39" s="18">
        <f t="shared" si="0"/>
        <v>0</v>
      </c>
    </row>
    <row r="40" spans="1:11" ht="16" thickBot="1">
      <c r="A40" s="7"/>
      <c r="B40" s="58" t="s">
        <v>174</v>
      </c>
      <c r="C40" s="49"/>
      <c r="D40" s="196"/>
      <c r="E40" s="196"/>
      <c r="F40" s="196"/>
      <c r="G40" s="196">
        <v>3000</v>
      </c>
      <c r="H40" s="196"/>
      <c r="I40" s="196"/>
      <c r="J40" s="52"/>
      <c r="K40" s="18">
        <f t="shared" si="0"/>
        <v>3000</v>
      </c>
    </row>
    <row r="41" spans="1:11" ht="16" thickBot="1">
      <c r="A41" s="7"/>
      <c r="B41" s="39" t="s">
        <v>132</v>
      </c>
      <c r="C41" s="49"/>
      <c r="D41" s="196"/>
      <c r="E41" s="196"/>
      <c r="F41" s="196"/>
      <c r="G41" s="196"/>
      <c r="H41" s="196"/>
      <c r="I41" s="196"/>
      <c r="J41" s="52"/>
      <c r="K41" s="18">
        <f t="shared" si="0"/>
        <v>0</v>
      </c>
    </row>
    <row r="42" spans="1:11" ht="16" thickBot="1">
      <c r="A42" s="7"/>
      <c r="B42" s="39" t="s">
        <v>63</v>
      </c>
      <c r="C42" s="49"/>
      <c r="D42" s="196"/>
      <c r="E42" s="196"/>
      <c r="F42" s="196"/>
      <c r="G42" s="196"/>
      <c r="H42" s="196"/>
      <c r="I42" s="196"/>
      <c r="J42" s="52"/>
      <c r="K42" s="18">
        <f t="shared" si="0"/>
        <v>0</v>
      </c>
    </row>
    <row r="43" spans="1:11" ht="16" thickBot="1">
      <c r="A43" s="7"/>
      <c r="B43" s="39" t="s">
        <v>64</v>
      </c>
      <c r="C43" s="49"/>
      <c r="D43" s="196"/>
      <c r="E43" s="196"/>
      <c r="F43" s="196"/>
      <c r="G43" s="196">
        <v>3000</v>
      </c>
      <c r="H43" s="196"/>
      <c r="I43" s="196"/>
      <c r="J43" s="52"/>
      <c r="K43" s="18">
        <f t="shared" si="0"/>
        <v>3000</v>
      </c>
    </row>
    <row r="44" spans="1:11" ht="16" thickBot="1">
      <c r="A44" s="7"/>
      <c r="B44" s="40" t="s">
        <v>65</v>
      </c>
      <c r="C44" s="49"/>
      <c r="D44" s="196"/>
      <c r="E44" s="196"/>
      <c r="F44" s="196"/>
      <c r="G44" s="196">
        <v>0</v>
      </c>
      <c r="H44" s="196"/>
      <c r="I44" s="196"/>
      <c r="J44" s="52"/>
      <c r="K44" s="18">
        <f t="shared" si="0"/>
        <v>0</v>
      </c>
    </row>
    <row r="45" spans="1:11" ht="16" thickBot="1">
      <c r="A45" s="7"/>
      <c r="B45" s="41" t="s">
        <v>188</v>
      </c>
      <c r="C45" s="49"/>
      <c r="D45" s="229"/>
      <c r="E45" s="229"/>
      <c r="F45" s="229"/>
      <c r="G45" s="229"/>
      <c r="H45" s="229"/>
      <c r="I45" s="229"/>
      <c r="J45" s="53"/>
      <c r="K45" s="18">
        <f t="shared" si="0"/>
        <v>0</v>
      </c>
    </row>
    <row r="46" spans="1:11" ht="16" thickBot="1">
      <c r="A46" s="7"/>
      <c r="B46" s="60" t="s">
        <v>190</v>
      </c>
      <c r="C46" s="358"/>
      <c r="D46" s="229"/>
      <c r="E46" s="229"/>
      <c r="F46" s="229"/>
      <c r="G46" s="229">
        <v>3000</v>
      </c>
      <c r="H46" s="229"/>
      <c r="I46" s="229"/>
      <c r="J46" s="53"/>
      <c r="K46" s="18">
        <f t="shared" si="0"/>
        <v>3000</v>
      </c>
    </row>
    <row r="47" spans="1:11" ht="16" thickBot="1">
      <c r="A47" s="7"/>
      <c r="B47" s="60"/>
      <c r="C47" s="358"/>
      <c r="D47" s="229"/>
      <c r="E47" s="229"/>
      <c r="F47" s="229"/>
      <c r="G47" s="229"/>
      <c r="H47" s="229"/>
      <c r="I47" s="229"/>
      <c r="J47" s="53"/>
      <c r="K47" s="18">
        <f t="shared" si="0"/>
        <v>0</v>
      </c>
    </row>
    <row r="48" spans="1:11" ht="16" thickBot="1">
      <c r="A48" s="7"/>
      <c r="B48" s="61" t="s">
        <v>138</v>
      </c>
      <c r="C48" s="50"/>
      <c r="D48" s="199"/>
      <c r="E48" s="199"/>
      <c r="F48" s="199"/>
      <c r="G48" s="199"/>
      <c r="H48" s="199"/>
      <c r="I48" s="199"/>
      <c r="J48" s="54"/>
      <c r="K48" s="18">
        <f t="shared" si="0"/>
        <v>0</v>
      </c>
    </row>
    <row r="49" spans="1:11">
      <c r="A49" s="31"/>
      <c r="B49" s="42" t="s">
        <v>47</v>
      </c>
      <c r="C49" s="33">
        <f t="shared" ref="C49:K49" si="2">SUM(C38:C48)</f>
        <v>0</v>
      </c>
      <c r="D49" s="33">
        <f t="shared" si="2"/>
        <v>0</v>
      </c>
      <c r="E49" s="33">
        <f t="shared" si="2"/>
        <v>0</v>
      </c>
      <c r="F49" s="33">
        <f t="shared" si="2"/>
        <v>0</v>
      </c>
      <c r="G49" s="33">
        <f t="shared" si="2"/>
        <v>12000</v>
      </c>
      <c r="H49" s="33">
        <f t="shared" si="2"/>
        <v>0</v>
      </c>
      <c r="I49" s="33">
        <f t="shared" si="2"/>
        <v>0</v>
      </c>
      <c r="J49" s="33">
        <f t="shared" si="2"/>
        <v>0</v>
      </c>
      <c r="K49" s="33">
        <f t="shared" si="2"/>
        <v>12000</v>
      </c>
    </row>
    <row r="50" spans="1:11" ht="16" thickBot="1">
      <c r="A50" s="31"/>
      <c r="B50" s="43"/>
      <c r="C50" s="33"/>
      <c r="D50" s="33"/>
      <c r="E50" s="33"/>
      <c r="F50" s="33"/>
      <c r="G50" s="33"/>
      <c r="H50" s="33"/>
      <c r="I50" s="33"/>
      <c r="J50" s="33"/>
      <c r="K50" s="35"/>
    </row>
    <row r="51" spans="1:11" ht="16" thickBot="1">
      <c r="A51" s="7"/>
      <c r="B51" s="44" t="s">
        <v>39</v>
      </c>
      <c r="C51" s="13">
        <f t="shared" ref="C51:K51" si="3">C36+C49</f>
        <v>0</v>
      </c>
      <c r="D51" s="13">
        <f t="shared" si="3"/>
        <v>168813</v>
      </c>
      <c r="E51" s="13">
        <f t="shared" si="3"/>
        <v>336642</v>
      </c>
      <c r="F51" s="13">
        <f t="shared" si="3"/>
        <v>567768</v>
      </c>
      <c r="G51" s="13">
        <f t="shared" si="3"/>
        <v>484262</v>
      </c>
      <c r="H51" s="13">
        <f t="shared" si="3"/>
        <v>0</v>
      </c>
      <c r="I51" s="13">
        <f t="shared" si="3"/>
        <v>0</v>
      </c>
      <c r="J51" s="13">
        <f t="shared" si="3"/>
        <v>0</v>
      </c>
      <c r="K51" s="13">
        <f t="shared" si="3"/>
        <v>1557485</v>
      </c>
    </row>
    <row r="52" spans="1:11">
      <c r="A52" s="7"/>
      <c r="B52" s="7"/>
      <c r="C52" s="7"/>
      <c r="D52" s="7"/>
      <c r="E52" s="7"/>
      <c r="F52" s="7"/>
      <c r="G52" s="7"/>
      <c r="H52" s="7"/>
      <c r="I52" s="7"/>
      <c r="J52" s="7"/>
      <c r="K52" s="7"/>
    </row>
    <row r="53" spans="1:11">
      <c r="A53" s="7"/>
      <c r="B53" s="7"/>
      <c r="C53" s="7"/>
      <c r="D53" s="7"/>
      <c r="E53" s="7"/>
      <c r="F53" s="7"/>
      <c r="G53" s="7"/>
      <c r="H53" s="7"/>
      <c r="I53" s="7"/>
      <c r="J53" s="7"/>
      <c r="K53" s="7"/>
    </row>
    <row r="54" spans="1:11" ht="16" thickBot="1">
      <c r="A54" s="7"/>
      <c r="B54" s="244" t="s">
        <v>182</v>
      </c>
      <c r="C54" s="228"/>
      <c r="D54" s="229"/>
      <c r="E54" s="229">
        <v>45020</v>
      </c>
      <c r="F54" s="229">
        <v>94740</v>
      </c>
      <c r="G54" s="229">
        <v>2260</v>
      </c>
      <c r="H54" s="229"/>
      <c r="I54" s="229"/>
      <c r="J54" s="53"/>
      <c r="K54" s="18">
        <f t="shared" ref="K54:K55" si="4">SUM(C54:J54)</f>
        <v>142020</v>
      </c>
    </row>
    <row r="55" spans="1:11" ht="16" thickBot="1">
      <c r="A55" s="7"/>
      <c r="B55" s="193" t="s">
        <v>127</v>
      </c>
      <c r="C55" s="46"/>
      <c r="D55" s="196">
        <v>68000</v>
      </c>
      <c r="E55" s="196">
        <v>8000</v>
      </c>
      <c r="F55" s="196">
        <v>101456</v>
      </c>
      <c r="G55" s="196">
        <v>94500</v>
      </c>
      <c r="H55" s="196"/>
      <c r="I55" s="196"/>
      <c r="J55" s="52"/>
      <c r="K55" s="18">
        <f t="shared" si="4"/>
        <v>271956</v>
      </c>
    </row>
    <row r="56" spans="1:11">
      <c r="A56" s="7"/>
      <c r="B56" s="7"/>
      <c r="C56" s="7"/>
      <c r="D56" s="7"/>
      <c r="E56" s="7"/>
      <c r="F56" s="7"/>
      <c r="G56" s="7"/>
      <c r="H56" s="7"/>
      <c r="I56" s="7"/>
      <c r="J56" s="7"/>
      <c r="K56" s="7"/>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R71"/>
  <sheetViews>
    <sheetView topLeftCell="A4" workbookViewId="0">
      <pane ySplit="2" topLeftCell="A20" activePane="bottomLeft" state="frozen"/>
      <selection activeCell="A4" sqref="A4"/>
      <selection pane="bottomLeft" activeCell="J7" sqref="J7"/>
    </sheetView>
  </sheetViews>
  <sheetFormatPr baseColWidth="10" defaultRowHeight="15" x14ac:dyDescent="0"/>
  <cols>
    <col min="1" max="1" width="10.83203125" style="7"/>
    <col min="2" max="2" width="15.33203125" style="7" customWidth="1"/>
    <col min="3" max="3" width="11.1640625" style="7" bestFit="1" customWidth="1"/>
    <col min="4" max="4" width="14.6640625" style="7" customWidth="1"/>
    <col min="5" max="5" width="14.83203125" style="7" customWidth="1"/>
    <col min="6" max="6" width="12.33203125" style="7" customWidth="1"/>
    <col min="7" max="7" width="12" style="7" customWidth="1"/>
    <col min="8" max="8" width="10.83203125" style="7"/>
    <col min="9" max="9" width="12.6640625" style="7" customWidth="1"/>
    <col min="10" max="10" width="18.1640625" style="7" customWidth="1"/>
    <col min="11" max="11" width="12.33203125" style="7" customWidth="1"/>
    <col min="12" max="13" width="7.33203125" style="27" customWidth="1"/>
    <col min="14" max="14" width="14.33203125" style="26" customWidth="1"/>
    <col min="15" max="16384" width="10.83203125" style="7"/>
  </cols>
  <sheetData>
    <row r="1" spans="1:16" ht="17">
      <c r="A1" s="6" t="s">
        <v>18</v>
      </c>
    </row>
    <row r="2" spans="1:16" ht="17">
      <c r="A2" s="6" t="s">
        <v>40</v>
      </c>
      <c r="J2" s="286"/>
    </row>
    <row r="3" spans="1:16" ht="85" customHeight="1">
      <c r="A3" s="102" t="s">
        <v>41</v>
      </c>
      <c r="B3" s="103"/>
      <c r="C3" s="104" t="s">
        <v>58</v>
      </c>
      <c r="N3" s="356"/>
    </row>
    <row r="4" spans="1:16" ht="16" thickBot="1"/>
    <row r="5" spans="1:16" s="235" customFormat="1" ht="104" customHeight="1" thickBot="1">
      <c r="B5" s="9" t="s">
        <v>19</v>
      </c>
      <c r="C5" s="10" t="s">
        <v>60</v>
      </c>
      <c r="D5" s="10" t="s">
        <v>20</v>
      </c>
      <c r="E5" s="10" t="s">
        <v>21</v>
      </c>
      <c r="F5" s="10" t="s">
        <v>22</v>
      </c>
      <c r="G5" s="10" t="s">
        <v>23</v>
      </c>
      <c r="H5" s="10" t="s">
        <v>24</v>
      </c>
      <c r="I5" s="10" t="s">
        <v>25</v>
      </c>
      <c r="J5" s="10" t="s">
        <v>52</v>
      </c>
      <c r="K5" s="10" t="s">
        <v>48</v>
      </c>
      <c r="L5" s="205"/>
      <c r="M5" s="205"/>
      <c r="N5" s="205"/>
      <c r="O5" s="380" t="s">
        <v>196</v>
      </c>
      <c r="P5" s="380" t="s">
        <v>195</v>
      </c>
    </row>
    <row r="6" spans="1:16">
      <c r="A6" s="12" t="s">
        <v>44</v>
      </c>
      <c r="B6" s="202" t="s">
        <v>26</v>
      </c>
      <c r="C6" s="270">
        <v>225082</v>
      </c>
      <c r="D6" s="271">
        <f>meagre!D6+amberjack!D6+pikeperch!D6+halibut!D6+wreckfish!D6+mullet!D6</f>
        <v>243460</v>
      </c>
      <c r="E6" s="271">
        <f>meagre!E6+amberjack!E6+pikeperch!E6+halibut!E6+wreckfish!E6+mullet!E6</f>
        <v>24072</v>
      </c>
      <c r="F6" s="271">
        <f>meagre!F6+amberjack!F6+pikeperch!F6+halibut!F6+wreckfish!F6+mullet!F6</f>
        <v>121345</v>
      </c>
      <c r="G6" s="271">
        <f>meagre!G6+amberjack!G6+pikeperch!G6+halibut!G6+wreckfish!G6+mullet!G6</f>
        <v>296179</v>
      </c>
      <c r="H6" s="271">
        <f>meagre!H6+amberjack!H6+pikeperch!H6+halibut!H6+wreckfish!H6+mullet!H6</f>
        <v>247080</v>
      </c>
      <c r="I6" s="272">
        <f>'Socio Eco'!K6</f>
        <v>125202</v>
      </c>
      <c r="J6" s="273">
        <v>92684</v>
      </c>
      <c r="K6" s="266">
        <f>SUM(C6:J6)</f>
        <v>1375104</v>
      </c>
      <c r="L6" s="320">
        <f t="shared" ref="L6:L36" si="0">K6/$K$53</f>
        <v>0.15345383961012504</v>
      </c>
      <c r="M6" s="320"/>
      <c r="N6" s="381" t="s">
        <v>26</v>
      </c>
      <c r="O6" s="7">
        <v>1375104</v>
      </c>
      <c r="P6" s="197">
        <f t="shared" ref="P6:P35" si="1">K6-O6</f>
        <v>0</v>
      </c>
    </row>
    <row r="7" spans="1:16">
      <c r="B7" s="200" t="s">
        <v>142</v>
      </c>
      <c r="C7" s="234">
        <v>11640</v>
      </c>
      <c r="D7" s="203">
        <f>meagre!D7+amberjack!D7+pikeperch!D7+halibut!D7+wreckfish!D7+mullet!D7</f>
        <v>69160</v>
      </c>
      <c r="E7" s="274">
        <f>meagre!E7+amberjack!E7+pikeperch!E7+halibut!E7+wreckfish!E7+mullet!E7</f>
        <v>148713</v>
      </c>
      <c r="F7" s="274">
        <f>meagre!F7+amberjack!F7+pikeperch!F7+halibut!F7+wreckfish!F7+mullet!F7</f>
        <v>105700</v>
      </c>
      <c r="G7" s="274">
        <f>meagre!G7+amberjack!G7+pikeperch!G7+halibut!G7+wreckfish!G7+mullet!G7</f>
        <v>95000</v>
      </c>
      <c r="H7" s="274">
        <f>meagre!H7+amberjack!H7+pikeperch!H7+halibut!H7+wreckfish!H7+mullet!H7</f>
        <v>235000</v>
      </c>
      <c r="I7" s="237">
        <f>meagre!I7+amberjack!I7+pikeperch!I7+halibut!I7+wreckfish!I7+mullet!I7</f>
        <v>0</v>
      </c>
      <c r="J7" s="275"/>
      <c r="K7" s="267">
        <f t="shared" ref="K7:K50" si="2">SUM(C7:J7)</f>
        <v>665213</v>
      </c>
      <c r="L7" s="320">
        <f t="shared" si="0"/>
        <v>7.4234013579023927E-2</v>
      </c>
      <c r="M7" s="320"/>
      <c r="N7" s="382" t="s">
        <v>142</v>
      </c>
      <c r="O7" s="7">
        <v>665212.79999999993</v>
      </c>
      <c r="P7" s="197">
        <f t="shared" si="1"/>
        <v>0.20000000006984919</v>
      </c>
    </row>
    <row r="8" spans="1:16">
      <c r="B8" s="200" t="s">
        <v>27</v>
      </c>
      <c r="C8" s="234">
        <v>27235</v>
      </c>
      <c r="D8" s="203">
        <f>meagre!D8+amberjack!D8+pikeperch!D8+halibut!D8+wreckfish!D8+mullet!D8</f>
        <v>128850</v>
      </c>
      <c r="E8" s="274">
        <f>meagre!E8+amberjack!E8+pikeperch!E8+halibut!E8+wreckfish!E8+mullet!E8</f>
        <v>20000</v>
      </c>
      <c r="F8" s="274">
        <f>meagre!F8+amberjack!F8+pikeperch!F8+halibut!F8+wreckfish!F8+mullet!F8</f>
        <v>85000</v>
      </c>
      <c r="G8" s="274">
        <f>meagre!G8+amberjack!G8+pikeperch!G8+halibut!G8+wreckfish!G8+mullet!G8</f>
        <v>148506</v>
      </c>
      <c r="H8" s="274">
        <f>meagre!H8+amberjack!H8+pikeperch!H8+halibut!H8+wreckfish!H8+mullet!H8</f>
        <v>161850</v>
      </c>
      <c r="I8" s="237">
        <f>'Socio Eco'!K8</f>
        <v>163000</v>
      </c>
      <c r="J8" s="275">
        <v>26211</v>
      </c>
      <c r="K8" s="267">
        <f t="shared" si="2"/>
        <v>760652</v>
      </c>
      <c r="L8" s="320">
        <f t="shared" si="0"/>
        <v>8.48844669254986E-2</v>
      </c>
      <c r="M8" s="320"/>
      <c r="N8" s="382" t="s">
        <v>27</v>
      </c>
      <c r="O8" s="7">
        <v>760651.75</v>
      </c>
      <c r="P8" s="197">
        <f t="shared" si="1"/>
        <v>0.25</v>
      </c>
    </row>
    <row r="9" spans="1:16">
      <c r="B9" s="201" t="s">
        <v>129</v>
      </c>
      <c r="C9" s="234">
        <v>12352</v>
      </c>
      <c r="D9" s="203">
        <f>meagre!D9+amberjack!D9+pikeperch!D9+halibut!D9+wreckfish!D9+mullet!D9</f>
        <v>160200</v>
      </c>
      <c r="E9" s="274">
        <f>meagre!E9+amberjack!E9+pikeperch!E9+halibut!E9+wreckfish!E9+mullet!E9</f>
        <v>182509</v>
      </c>
      <c r="F9" s="274">
        <f>meagre!F9+amberjack!F9+pikeperch!F9+halibut!F9+wreckfish!F9+mullet!F9</f>
        <v>55000</v>
      </c>
      <c r="G9" s="274">
        <f>meagre!G9+amberjack!G9+pikeperch!G9+halibut!G9+wreckfish!G9+mullet!G9</f>
        <v>20000</v>
      </c>
      <c r="H9" s="274">
        <f>meagre!H9+amberjack!H9+pikeperch!H9+halibut!H9+wreckfish!H9+mullet!H9</f>
        <v>0</v>
      </c>
      <c r="I9" s="237">
        <f>meagre!I9+amberjack!I9+pikeperch!I9+halibut!I9+wreckfish!I9+mullet!I9</f>
        <v>0</v>
      </c>
      <c r="J9" s="275"/>
      <c r="K9" s="267">
        <f t="shared" si="2"/>
        <v>430061</v>
      </c>
      <c r="L9" s="320">
        <f t="shared" si="0"/>
        <v>4.7992378552145866E-2</v>
      </c>
      <c r="M9" s="320"/>
      <c r="N9" s="383" t="s">
        <v>129</v>
      </c>
      <c r="O9" s="7">
        <v>430061.19999999995</v>
      </c>
      <c r="P9" s="197">
        <f t="shared" si="1"/>
        <v>-0.19999999995343387</v>
      </c>
    </row>
    <row r="10" spans="1:16">
      <c r="B10" s="201" t="s">
        <v>29</v>
      </c>
      <c r="C10" s="234">
        <v>9696</v>
      </c>
      <c r="D10" s="203">
        <f>meagre!D10+amberjack!D10+pikeperch!D10+halibut!D10+wreckfish!D10+mullet!D10</f>
        <v>0</v>
      </c>
      <c r="E10" s="274">
        <f>meagre!E10+amberjack!E10+pikeperch!E10+halibut!E10+wreckfish!E10+mullet!E10</f>
        <v>0</v>
      </c>
      <c r="F10" s="274">
        <f>meagre!F10+amberjack!F10+pikeperch!F10+halibut!F10+wreckfish!F10+mullet!F10</f>
        <v>0</v>
      </c>
      <c r="G10" s="274">
        <f>meagre!G10+amberjack!G10+pikeperch!G10+halibut!G10+wreckfish!G10+mullet!G10</f>
        <v>0</v>
      </c>
      <c r="H10" s="274">
        <f>meagre!H10+amberjack!H10+pikeperch!H10+halibut!H10+wreckfish!H10+mullet!H10</f>
        <v>207312</v>
      </c>
      <c r="I10" s="237">
        <f>meagre!I10+amberjack!I10+pikeperch!I10+halibut!I10+wreckfish!I10+mullet!I10</f>
        <v>0</v>
      </c>
      <c r="J10" s="275"/>
      <c r="K10" s="267">
        <f t="shared" si="2"/>
        <v>217008</v>
      </c>
      <c r="L10" s="320">
        <f t="shared" si="0"/>
        <v>2.4216867106861748E-2</v>
      </c>
      <c r="M10" s="320"/>
      <c r="N10" s="383" t="s">
        <v>29</v>
      </c>
      <c r="O10" s="7">
        <v>217008</v>
      </c>
      <c r="P10" s="197">
        <f t="shared" si="1"/>
        <v>0</v>
      </c>
    </row>
    <row r="11" spans="1:16">
      <c r="B11" s="200" t="s">
        <v>199</v>
      </c>
      <c r="C11" s="234">
        <v>18000</v>
      </c>
      <c r="D11" s="203">
        <f>meagre!D11+amberjack!D11+pikeperch!D11+halibut!D11+wreckfish!D11+mullet!D11</f>
        <v>0</v>
      </c>
      <c r="E11" s="274">
        <f>meagre!E11+amberjack!E11+pikeperch!E11+halibut!E11+wreckfish!E11+mullet!E11</f>
        <v>0</v>
      </c>
      <c r="F11" s="274">
        <f>meagre!F11+amberjack!F11+pikeperch!F11+halibut!F11+wreckfish!F11+mullet!F11</f>
        <v>0</v>
      </c>
      <c r="G11" s="274">
        <f>meagre!G11+amberjack!G11+pikeperch!G11+halibut!G11+wreckfish!G11+mullet!G11</f>
        <v>0</v>
      </c>
      <c r="H11" s="274">
        <f>meagre!H11+amberjack!H11+pikeperch!H11+halibut!H11+wreckfish!H11+mullet!H11</f>
        <v>0</v>
      </c>
      <c r="I11" s="237">
        <f>'Socio Eco'!K11</f>
        <v>281958</v>
      </c>
      <c r="J11" s="275"/>
      <c r="K11" s="267">
        <f t="shared" si="2"/>
        <v>299958</v>
      </c>
      <c r="L11" s="320">
        <f t="shared" si="0"/>
        <v>3.3473618593047427E-2</v>
      </c>
      <c r="M11" s="320"/>
      <c r="N11" s="382" t="s">
        <v>143</v>
      </c>
      <c r="O11" s="7">
        <v>299958</v>
      </c>
      <c r="P11" s="197">
        <f t="shared" si="1"/>
        <v>0</v>
      </c>
    </row>
    <row r="12" spans="1:16">
      <c r="B12" s="200" t="s">
        <v>30</v>
      </c>
      <c r="C12" s="234">
        <v>15000</v>
      </c>
      <c r="D12" s="203">
        <f>meagre!D12+amberjack!D12+pikeperch!D12+halibut!D12+wreckfish!D12+mullet!D12</f>
        <v>141000</v>
      </c>
      <c r="E12" s="274">
        <f>meagre!E12+amberjack!E12+pikeperch!E12+halibut!E12+wreckfish!E12+mullet!E12</f>
        <v>43159</v>
      </c>
      <c r="F12" s="274">
        <f>meagre!F12+amberjack!F12+pikeperch!F12+halibut!F12+wreckfish!F12+mullet!F12</f>
        <v>284620</v>
      </c>
      <c r="G12" s="274">
        <f>meagre!G12+amberjack!G12+pikeperch!G12+halibut!G12+wreckfish!G12+mullet!G12</f>
        <v>0</v>
      </c>
      <c r="H12" s="274">
        <f>meagre!H12+amberjack!H12+pikeperch!H12+halibut!H12+wreckfish!H12+mullet!H12</f>
        <v>87481</v>
      </c>
      <c r="I12" s="237">
        <f>meagre!I12+amberjack!I12+pikeperch!I12+halibut!I12+wreckfish!I12+mullet!I12</f>
        <v>0</v>
      </c>
      <c r="J12" s="275">
        <v>21000</v>
      </c>
      <c r="K12" s="267">
        <f t="shared" si="2"/>
        <v>592260</v>
      </c>
      <c r="L12" s="320">
        <f t="shared" si="0"/>
        <v>6.6092870828310196E-2</v>
      </c>
      <c r="M12" s="320"/>
      <c r="N12" s="382" t="s">
        <v>30</v>
      </c>
      <c r="O12" s="7">
        <v>592259.5</v>
      </c>
      <c r="P12" s="197">
        <f t="shared" si="1"/>
        <v>0.5</v>
      </c>
    </row>
    <row r="13" spans="1:16">
      <c r="B13" s="200" t="s">
        <v>31</v>
      </c>
      <c r="C13" s="234">
        <v>7300</v>
      </c>
      <c r="D13" s="203">
        <f>meagre!D13+amberjack!D13+pikeperch!D13+halibut!D13+wreckfish!D13+mullet!D13</f>
        <v>138370</v>
      </c>
      <c r="E13" s="274">
        <f>meagre!E13+amberjack!E13+pikeperch!E13+halibut!E13+wreckfish!E13+mullet!E13</f>
        <v>34500</v>
      </c>
      <c r="F13" s="274">
        <f>meagre!F13+amberjack!F13+pikeperch!F13+halibut!F13+wreckfish!F13+mullet!F13</f>
        <v>150831</v>
      </c>
      <c r="G13" s="274">
        <f>meagre!G13+amberjack!G13+pikeperch!G13+halibut!G13+wreckfish!G13+mullet!G13</f>
        <v>60000</v>
      </c>
      <c r="H13" s="274">
        <f>meagre!H13+amberjack!H13+pikeperch!H13+halibut!H13+wreckfish!H13+mullet!H13</f>
        <v>20000</v>
      </c>
      <c r="I13" s="237">
        <f>meagre!I13+amberjack!I13+pikeperch!I13+halibut!I13+wreckfish!I13+mullet!I13</f>
        <v>0</v>
      </c>
      <c r="J13" s="275">
        <v>19200</v>
      </c>
      <c r="K13" s="267">
        <f t="shared" si="2"/>
        <v>430201</v>
      </c>
      <c r="L13" s="320">
        <f t="shared" si="0"/>
        <v>4.8008001761405253E-2</v>
      </c>
      <c r="M13" s="320"/>
      <c r="N13" s="382" t="s">
        <v>31</v>
      </c>
      <c r="O13" s="7">
        <v>430201.19999999995</v>
      </c>
      <c r="P13" s="197">
        <f t="shared" si="1"/>
        <v>-0.19999999995343387</v>
      </c>
    </row>
    <row r="14" spans="1:16">
      <c r="B14" s="200" t="s">
        <v>59</v>
      </c>
      <c r="C14" s="234">
        <v>14780</v>
      </c>
      <c r="D14" s="203">
        <f>meagre!D14+amberjack!D14+pikeperch!D14+halibut!D14+wreckfish!D14+mullet!D14</f>
        <v>5000</v>
      </c>
      <c r="E14" s="274">
        <f>meagre!E14+amberjack!E14+pikeperch!E14+halibut!E14+wreckfish!E14+mullet!E14</f>
        <v>0</v>
      </c>
      <c r="F14" s="274">
        <f>meagre!F14+amberjack!F14+pikeperch!F14+halibut!F14+wreckfish!F14+mullet!F14</f>
        <v>62040</v>
      </c>
      <c r="G14" s="274">
        <f>meagre!G14+amberjack!G14+pikeperch!G14+halibut!G14+wreckfish!G14+mullet!G14</f>
        <v>131000</v>
      </c>
      <c r="H14" s="274">
        <f>meagre!H14+amberjack!H14+pikeperch!H14+halibut!H14+wreckfish!H14+mullet!H14</f>
        <v>0</v>
      </c>
      <c r="I14" s="237">
        <f>meagre!I14+amberjack!I14+pikeperch!I14+halibut!I14+wreckfish!I14+mullet!I14</f>
        <v>0</v>
      </c>
      <c r="J14" s="275">
        <v>21120</v>
      </c>
      <c r="K14" s="267">
        <f t="shared" si="2"/>
        <v>233940</v>
      </c>
      <c r="L14" s="320">
        <f t="shared" si="0"/>
        <v>2.6106382672432524E-2</v>
      </c>
      <c r="M14" s="320"/>
      <c r="N14" s="382" t="s">
        <v>59</v>
      </c>
      <c r="O14" s="7">
        <v>233940.39999999997</v>
      </c>
      <c r="P14" s="197">
        <f t="shared" si="1"/>
        <v>-0.3999999999650754</v>
      </c>
    </row>
    <row r="15" spans="1:16">
      <c r="B15" s="200" t="s">
        <v>123</v>
      </c>
      <c r="C15" s="234">
        <v>15353</v>
      </c>
      <c r="D15" s="203">
        <f>meagre!D15+amberjack!D15+pikeperch!D15+halibut!D15+wreckfish!D15+mullet!D15</f>
        <v>0</v>
      </c>
      <c r="E15" s="274">
        <f>meagre!E15+amberjack!E15+pikeperch!E15+halibut!E15+wreckfish!E15+mullet!E15</f>
        <v>0</v>
      </c>
      <c r="F15" s="274">
        <f>meagre!F15+amberjack!F15+pikeperch!F15+halibut!F15+wreckfish!F15+mullet!F15</f>
        <v>0</v>
      </c>
      <c r="G15" s="274">
        <f>meagre!G15+amberjack!G15+pikeperch!G15+halibut!G15+wreckfish!G15+mullet!G15</f>
        <v>0</v>
      </c>
      <c r="H15" s="274">
        <f>meagre!H15+amberjack!H15+pikeperch!H15+halibut!H15+wreckfish!H15+mullet!H15</f>
        <v>0</v>
      </c>
      <c r="I15" s="237">
        <f>'Socio Eco'!K15</f>
        <v>263776</v>
      </c>
      <c r="J15" s="275"/>
      <c r="K15" s="267">
        <f t="shared" si="2"/>
        <v>279129</v>
      </c>
      <c r="L15" s="320">
        <f t="shared" si="0"/>
        <v>3.1149219838306479E-2</v>
      </c>
      <c r="M15" s="320"/>
      <c r="N15" s="382" t="s">
        <v>123</v>
      </c>
      <c r="O15" s="7">
        <v>279128.75</v>
      </c>
      <c r="P15" s="197">
        <f t="shared" si="1"/>
        <v>0.25</v>
      </c>
    </row>
    <row r="16" spans="1:16">
      <c r="B16" s="200" t="s">
        <v>32</v>
      </c>
      <c r="C16" s="234">
        <v>12260</v>
      </c>
      <c r="D16" s="203">
        <f>meagre!D16+amberjack!D16+pikeperch!D16+halibut!D16+wreckfish!D16+mullet!D16</f>
        <v>0</v>
      </c>
      <c r="E16" s="274">
        <f>meagre!E16+amberjack!E16+pikeperch!E16+halibut!E16+wreckfish!E16+mullet!E16</f>
        <v>0</v>
      </c>
      <c r="F16" s="274">
        <f>meagre!F16+amberjack!F16+pikeperch!F16+halibut!F16+wreckfish!F16+mullet!F16</f>
        <v>0</v>
      </c>
      <c r="G16" s="274">
        <f>meagre!G16+amberjack!G16+pikeperch!G16+halibut!G16+wreckfish!G16+mullet!G16</f>
        <v>0</v>
      </c>
      <c r="H16" s="274">
        <f>meagre!H16+amberjack!H16+pikeperch!H16+halibut!H16+wreckfish!H16+mullet!H16</f>
        <v>0</v>
      </c>
      <c r="I16" s="237">
        <f>'Socio Eco'!K16</f>
        <v>285853</v>
      </c>
      <c r="J16" s="275"/>
      <c r="K16" s="267">
        <f t="shared" si="2"/>
        <v>298113</v>
      </c>
      <c r="L16" s="320">
        <f t="shared" si="0"/>
        <v>3.3267727013879103E-2</v>
      </c>
      <c r="M16" s="320"/>
      <c r="N16" s="382" t="s">
        <v>32</v>
      </c>
      <c r="O16" s="7">
        <v>298113.19999999995</v>
      </c>
      <c r="P16" s="197">
        <f t="shared" si="1"/>
        <v>-0.19999999995343387</v>
      </c>
    </row>
    <row r="17" spans="1:16">
      <c r="B17" s="200" t="s">
        <v>33</v>
      </c>
      <c r="C17" s="234">
        <v>8350</v>
      </c>
      <c r="D17" s="203">
        <f>meagre!D17+amberjack!D17+pikeperch!D17+halibut!D17+wreckfish!D17+mullet!D17</f>
        <v>0</v>
      </c>
      <c r="E17" s="274">
        <f>meagre!E17+amberjack!E17+pikeperch!E17+halibut!E17+wreckfish!E17+mullet!E17</f>
        <v>0</v>
      </c>
      <c r="F17" s="274">
        <f>meagre!F17+amberjack!F17+pikeperch!F17+halibut!F17+wreckfish!F17+mullet!F17</f>
        <v>0</v>
      </c>
      <c r="G17" s="274">
        <f>meagre!G17+amberjack!G17+pikeperch!G17+halibut!G17+wreckfish!G17+mullet!G17</f>
        <v>0</v>
      </c>
      <c r="H17" s="274">
        <f>meagre!H17+amberjack!H17+pikeperch!H17+halibut!H17+wreckfish!H17+mullet!H17</f>
        <v>0</v>
      </c>
      <c r="I17" s="237">
        <v>50024</v>
      </c>
      <c r="J17" s="275">
        <v>29024</v>
      </c>
      <c r="K17" s="267">
        <f t="shared" si="2"/>
        <v>87398</v>
      </c>
      <c r="L17" s="320">
        <f t="shared" si="0"/>
        <v>9.7531231632267158E-3</v>
      </c>
      <c r="M17" s="320"/>
      <c r="N17" s="382" t="s">
        <v>33</v>
      </c>
      <c r="O17" s="7">
        <v>87398.399999999994</v>
      </c>
      <c r="P17" s="197">
        <f t="shared" si="1"/>
        <v>-0.39999999999417923</v>
      </c>
    </row>
    <row r="18" spans="1:16">
      <c r="B18" s="201" t="s">
        <v>124</v>
      </c>
      <c r="C18" s="234">
        <v>11499</v>
      </c>
      <c r="D18" s="203">
        <f>meagre!D18+amberjack!D18+pikeperch!D18+halibut!D18+wreckfish!D18+mullet!D18</f>
        <v>132358</v>
      </c>
      <c r="E18" s="274">
        <f>meagre!E18+amberjack!E18+pikeperch!E18+halibut!E18+wreckfish!E18+mullet!E18</f>
        <v>25220</v>
      </c>
      <c r="F18" s="274">
        <f>meagre!F18+amberjack!F18+pikeperch!F18+halibut!F18+wreckfish!F18+mullet!F18</f>
        <v>0</v>
      </c>
      <c r="G18" s="274">
        <f>meagre!G18+amberjack!G18+pikeperch!G18+halibut!G18+wreckfish!G18+mullet!G18</f>
        <v>0</v>
      </c>
      <c r="H18" s="274">
        <f>meagre!H18+amberjack!H18+pikeperch!H18+halibut!H18+wreckfish!H18+mullet!H18</f>
        <v>0</v>
      </c>
      <c r="I18" s="237">
        <f>meagre!I18+amberjack!I18+pikeperch!I18+halibut!I18+wreckfish!I18+mullet!I18</f>
        <v>0</v>
      </c>
      <c r="J18" s="275">
        <v>19312</v>
      </c>
      <c r="K18" s="267">
        <f t="shared" si="2"/>
        <v>188389</v>
      </c>
      <c r="L18" s="320">
        <f t="shared" si="0"/>
        <v>2.1023148351187872E-2</v>
      </c>
      <c r="M18" s="320"/>
      <c r="N18" s="383" t="s">
        <v>124</v>
      </c>
      <c r="O18" s="7">
        <v>188389.2</v>
      </c>
      <c r="P18" s="197">
        <f t="shared" si="1"/>
        <v>-0.20000000001164153</v>
      </c>
    </row>
    <row r="19" spans="1:16">
      <c r="B19" s="201" t="s">
        <v>34</v>
      </c>
      <c r="C19" s="234">
        <v>8000</v>
      </c>
      <c r="D19" s="203">
        <f>meagre!D19+amberjack!D19+pikeperch!D19+halibut!D19+wreckfish!D19+mullet!D19</f>
        <v>95350</v>
      </c>
      <c r="E19" s="274">
        <f>meagre!E19+amberjack!E19+pikeperch!E19+halibut!E19+wreckfish!E19+mullet!E19</f>
        <v>0</v>
      </c>
      <c r="F19" s="274">
        <f>meagre!F19+amberjack!F19+pikeperch!F19+halibut!F19+wreckfish!F19+mullet!F19</f>
        <v>0</v>
      </c>
      <c r="G19" s="274">
        <f>meagre!G19+amberjack!G19+pikeperch!G19+halibut!G19+wreckfish!G19+mullet!G19</f>
        <v>0</v>
      </c>
      <c r="H19" s="274">
        <f>meagre!H19+amberjack!H19+pikeperch!H19+halibut!H19+wreckfish!H19+mullet!H19</f>
        <v>0</v>
      </c>
      <c r="I19" s="237">
        <f>meagre!I19+amberjack!I19+pikeperch!I19+halibut!I19+wreckfish!I19+mullet!I19</f>
        <v>0</v>
      </c>
      <c r="J19" s="275"/>
      <c r="K19" s="267">
        <f t="shared" si="2"/>
        <v>103350</v>
      </c>
      <c r="L19" s="320">
        <f t="shared" si="0"/>
        <v>1.1533276263981795E-2</v>
      </c>
      <c r="M19" s="320"/>
      <c r="N19" s="383" t="s">
        <v>34</v>
      </c>
      <c r="O19" s="7">
        <v>103349.75</v>
      </c>
      <c r="P19" s="197">
        <f t="shared" si="1"/>
        <v>0.25</v>
      </c>
    </row>
    <row r="20" spans="1:16">
      <c r="B20" s="201" t="s">
        <v>35</v>
      </c>
      <c r="C20" s="234">
        <v>8104</v>
      </c>
      <c r="D20" s="203">
        <f>meagre!D20+amberjack!D20+pikeperch!D20+halibut!D20+wreckfish!D20+mullet!D20</f>
        <v>33050</v>
      </c>
      <c r="E20" s="274">
        <f>meagre!E20+amberjack!E20+pikeperch!E20+halibut!E20+wreckfish!E20+mullet!E20</f>
        <v>68500</v>
      </c>
      <c r="F20" s="274">
        <f>meagre!F20+amberjack!F20+pikeperch!F20+halibut!F20+wreckfish!F20+mullet!F20</f>
        <v>45866</v>
      </c>
      <c r="G20" s="274">
        <f>meagre!G20+amberjack!G20+pikeperch!G20+halibut!G20+wreckfish!G20+mullet!G20</f>
        <v>15000</v>
      </c>
      <c r="H20" s="274">
        <f>meagre!H20+amberjack!H20+pikeperch!H20+halibut!H20+wreckfish!H20+mullet!H20</f>
        <v>32000</v>
      </c>
      <c r="I20" s="237">
        <f>'Socio Eco'!K20</f>
        <v>35000</v>
      </c>
      <c r="J20" s="275"/>
      <c r="K20" s="267">
        <f t="shared" si="2"/>
        <v>237520</v>
      </c>
      <c r="L20" s="320">
        <f t="shared" si="0"/>
        <v>2.6505890452065372E-2</v>
      </c>
      <c r="M20" s="320"/>
      <c r="N20" s="383" t="s">
        <v>35</v>
      </c>
      <c r="O20" s="7">
        <v>237520</v>
      </c>
      <c r="P20" s="197">
        <f t="shared" si="1"/>
        <v>0</v>
      </c>
    </row>
    <row r="21" spans="1:16">
      <c r="B21" s="200" t="s">
        <v>36</v>
      </c>
      <c r="C21" s="234">
        <v>8208</v>
      </c>
      <c r="D21" s="203">
        <f>meagre!D21+amberjack!D21+pikeperch!D21+halibut!D21+wreckfish!D21+mullet!D21</f>
        <v>0</v>
      </c>
      <c r="E21" s="274">
        <f>meagre!E21+amberjack!E21+pikeperch!E21+halibut!E21+wreckfish!E21+mullet!E21</f>
        <v>50000</v>
      </c>
      <c r="F21" s="274">
        <f>meagre!F21+amberjack!F21+pikeperch!F21+halibut!F21+wreckfish!F21+mullet!F21</f>
        <v>0</v>
      </c>
      <c r="G21" s="274">
        <f>meagre!G21+amberjack!G21+pikeperch!G21+halibut!G21+wreckfish!G21+mullet!G21</f>
        <v>161008</v>
      </c>
      <c r="H21" s="274">
        <f>meagre!H21+amberjack!H21+pikeperch!H21+halibut!H21+wreckfish!H21+mullet!H21</f>
        <v>0</v>
      </c>
      <c r="I21" s="237">
        <f>meagre!I21+amberjack!I21+pikeperch!I21+halibut!I21+wreckfish!I21+mullet!I21</f>
        <v>0</v>
      </c>
      <c r="J21" s="275"/>
      <c r="K21" s="267">
        <f t="shared" si="2"/>
        <v>219216</v>
      </c>
      <c r="L21" s="320">
        <f t="shared" si="0"/>
        <v>2.4463267435752622E-2</v>
      </c>
      <c r="M21" s="320"/>
      <c r="N21" s="382" t="s">
        <v>36</v>
      </c>
      <c r="O21" s="7">
        <v>219216</v>
      </c>
      <c r="P21" s="197">
        <f t="shared" si="1"/>
        <v>0</v>
      </c>
    </row>
    <row r="22" spans="1:16">
      <c r="B22" s="200" t="s">
        <v>37</v>
      </c>
      <c r="C22" s="234">
        <v>8400</v>
      </c>
      <c r="D22" s="203">
        <f>meagre!D22+amberjack!D22+pikeperch!D22+halibut!D22+wreckfish!D22+mullet!D22</f>
        <v>11025</v>
      </c>
      <c r="E22" s="274">
        <f>meagre!E22+amberjack!E22+pikeperch!E22+halibut!E22+wreckfish!E22+mullet!E22</f>
        <v>111000</v>
      </c>
      <c r="F22" s="274">
        <f>meagre!F22+amberjack!F22+pikeperch!F22+halibut!F22+wreckfish!F22+mullet!F22</f>
        <v>22000</v>
      </c>
      <c r="G22" s="274">
        <f>meagre!G22+amberjack!G22+pikeperch!G22+halibut!G22+wreckfish!G22+mullet!G22</f>
        <v>0</v>
      </c>
      <c r="H22" s="274">
        <f>meagre!H22+amberjack!H22+pikeperch!H22+halibut!H22+wreckfish!H22+mullet!H22</f>
        <v>0</v>
      </c>
      <c r="I22" s="237">
        <f>meagre!I22+amberjack!I22+pikeperch!I22+halibut!I22+wreckfish!I22+mullet!I22</f>
        <v>0</v>
      </c>
      <c r="J22" s="275"/>
      <c r="K22" s="267">
        <f t="shared" si="2"/>
        <v>152425</v>
      </c>
      <c r="L22" s="320">
        <f t="shared" si="0"/>
        <v>1.7009769081155542E-2</v>
      </c>
      <c r="M22" s="320"/>
      <c r="N22" s="382" t="s">
        <v>37</v>
      </c>
      <c r="O22" s="7">
        <v>152424.75</v>
      </c>
      <c r="P22" s="197">
        <f t="shared" si="1"/>
        <v>0.25</v>
      </c>
    </row>
    <row r="23" spans="1:16">
      <c r="B23" s="200" t="s">
        <v>0</v>
      </c>
      <c r="C23" s="234">
        <v>9520</v>
      </c>
      <c r="D23" s="203">
        <f>meagre!D23+amberjack!D23+pikeperch!D23+halibut!D23+wreckfish!D23+mullet!D23</f>
        <v>0</v>
      </c>
      <c r="E23" s="274">
        <f>meagre!E23+amberjack!E23+pikeperch!E23+halibut!E23+wreckfish!E23+mullet!E23</f>
        <v>29976</v>
      </c>
      <c r="F23" s="274">
        <f>meagre!F23+amberjack!F23+pikeperch!F23+halibut!F23+wreckfish!F23+mullet!F23</f>
        <v>0</v>
      </c>
      <c r="G23" s="274">
        <f>meagre!G23+amberjack!G23+pikeperch!G23+halibut!G23+wreckfish!G23+mullet!G23</f>
        <v>32425</v>
      </c>
      <c r="H23" s="274">
        <f>meagre!H23+amberjack!H23+pikeperch!H23+halibut!H23+wreckfish!H23+mullet!H23</f>
        <v>0</v>
      </c>
      <c r="I23" s="237">
        <f>'Socio Eco'!K23</f>
        <v>93330</v>
      </c>
      <c r="J23" s="275">
        <v>88368</v>
      </c>
      <c r="K23" s="267">
        <f t="shared" si="2"/>
        <v>253619</v>
      </c>
      <c r="L23" s="320">
        <f t="shared" si="0"/>
        <v>2.8302447922542807E-2</v>
      </c>
      <c r="M23" s="320"/>
      <c r="N23" s="382" t="s">
        <v>0</v>
      </c>
      <c r="O23" s="7">
        <v>253619.19999999998</v>
      </c>
      <c r="P23" s="197">
        <f t="shared" si="1"/>
        <v>-0.1999999999825377</v>
      </c>
    </row>
    <row r="24" spans="1:16">
      <c r="B24" s="201" t="s">
        <v>1</v>
      </c>
      <c r="C24" s="234">
        <v>8501</v>
      </c>
      <c r="D24" s="203">
        <f>meagre!D24+amberjack!D24+pikeperch!D24+halibut!D24+wreckfish!D24+mullet!D24</f>
        <v>70203</v>
      </c>
      <c r="E24" s="274">
        <f>meagre!E24+amberjack!E24+pikeperch!E24+halibut!E24+wreckfish!E24+mullet!E24</f>
        <v>37680</v>
      </c>
      <c r="F24" s="274">
        <f>meagre!F24+amberjack!F24+pikeperch!F24+halibut!F24+wreckfish!F24+mullet!F24</f>
        <v>30916</v>
      </c>
      <c r="G24" s="274">
        <f>meagre!G24+amberjack!G24+pikeperch!G24+halibut!G24+wreckfish!G24+mullet!G24</f>
        <v>0</v>
      </c>
      <c r="H24" s="274">
        <f>meagre!H24+amberjack!H24+pikeperch!H24+halibut!H24+wreckfish!H24+mullet!H24</f>
        <v>0</v>
      </c>
      <c r="I24" s="237">
        <f>meagre!I24+amberjack!I24+pikeperch!I24+halibut!I24+wreckfish!I24+mullet!I24</f>
        <v>0</v>
      </c>
      <c r="J24" s="275"/>
      <c r="K24" s="267">
        <f t="shared" si="2"/>
        <v>147300</v>
      </c>
      <c r="L24" s="320">
        <f t="shared" si="0"/>
        <v>1.6437848027910193E-2</v>
      </c>
      <c r="M24" s="320"/>
      <c r="N24" s="383" t="s">
        <v>1</v>
      </c>
      <c r="O24" s="7">
        <v>147299.99999999997</v>
      </c>
      <c r="P24" s="197">
        <f t="shared" si="1"/>
        <v>0</v>
      </c>
    </row>
    <row r="25" spans="1:16">
      <c r="B25" s="204" t="s">
        <v>2</v>
      </c>
      <c r="C25" s="276">
        <v>14900</v>
      </c>
      <c r="D25" s="277">
        <f>meagre!D25+amberjack!D25+pikeperch!D25+halibut!D25+wreckfish!D25+mullet!D25</f>
        <v>0</v>
      </c>
      <c r="E25" s="278">
        <f>meagre!E25+amberjack!E25+pikeperch!E25+halibut!E25+wreckfish!E25+mullet!E25</f>
        <v>34225</v>
      </c>
      <c r="F25" s="278">
        <f>meagre!F25+amberjack!F25+pikeperch!F25+halibut!F25+wreckfish!F25+mullet!F25</f>
        <v>0</v>
      </c>
      <c r="G25" s="278">
        <f>meagre!G25+amberjack!G25+pikeperch!G25+halibut!G25+wreckfish!G25+mullet!G25</f>
        <v>0</v>
      </c>
      <c r="H25" s="278">
        <f>meagre!H25+amberjack!H25+pikeperch!H25+halibut!H25+wreckfish!H25+mullet!H25</f>
        <v>36000</v>
      </c>
      <c r="I25" s="279">
        <f>meagre!I25+amberjack!I25+pikeperch!I25+halibut!I25+wreckfish!I25+mullet!I25</f>
        <v>0</v>
      </c>
      <c r="J25" s="275"/>
      <c r="K25" s="267">
        <f t="shared" si="2"/>
        <v>85125</v>
      </c>
      <c r="L25" s="320">
        <f t="shared" si="0"/>
        <v>9.499469201465412E-3</v>
      </c>
      <c r="M25" s="320"/>
      <c r="N25" s="384" t="s">
        <v>2</v>
      </c>
      <c r="O25" s="7">
        <v>85125</v>
      </c>
      <c r="P25" s="197">
        <f t="shared" si="1"/>
        <v>0</v>
      </c>
    </row>
    <row r="26" spans="1:16">
      <c r="B26" s="200" t="s">
        <v>38</v>
      </c>
      <c r="C26" s="280">
        <v>8703</v>
      </c>
      <c r="D26" s="274">
        <f>meagre!D26+amberjack!D26+pikeperch!D26+halibut!D26+wreckfish!D26+mullet!D26</f>
        <v>0</v>
      </c>
      <c r="E26" s="274">
        <f>meagre!E26+amberjack!E26+pikeperch!E26+halibut!E26+wreckfish!E26+mullet!E26</f>
        <v>59500</v>
      </c>
      <c r="F26" s="274">
        <f>meagre!F26+amberjack!F26+pikeperch!F26+halibut!F26+wreckfish!F26+mullet!F26</f>
        <v>58515</v>
      </c>
      <c r="G26" s="274">
        <f>meagre!G26+amberjack!G26+pikeperch!G26+halibut!G26+wreckfish!G26+mullet!G26</f>
        <v>101779</v>
      </c>
      <c r="H26" s="274">
        <f>meagre!H26+amberjack!H26+pikeperch!H26+halibut!H26+wreckfish!H26+mullet!H26</f>
        <v>0</v>
      </c>
      <c r="I26" s="237">
        <f>meagre!I26+amberjack!I26+pikeperch!I26+halibut!I26+wreckfish!I26+mullet!I26</f>
        <v>0</v>
      </c>
      <c r="J26" s="275"/>
      <c r="K26" s="267">
        <f t="shared" si="2"/>
        <v>228497</v>
      </c>
      <c r="L26" s="320">
        <f t="shared" si="0"/>
        <v>2.5498974615298001E-2</v>
      </c>
      <c r="M26" s="320"/>
      <c r="N26" s="382" t="s">
        <v>38</v>
      </c>
      <c r="O26" s="7">
        <v>228496.5</v>
      </c>
      <c r="P26" s="197">
        <f t="shared" si="1"/>
        <v>0.5</v>
      </c>
    </row>
    <row r="27" spans="1:16">
      <c r="B27" s="200" t="s">
        <v>130</v>
      </c>
      <c r="C27" s="280">
        <v>9616</v>
      </c>
      <c r="D27" s="274">
        <f>meagre!D27+amberjack!D27+pikeperch!D27+halibut!D27+wreckfish!D27+mullet!D27</f>
        <v>77636</v>
      </c>
      <c r="E27" s="274">
        <f>meagre!E27+amberjack!E27+pikeperch!E27+halibut!E27+wreckfish!E27+mullet!E27</f>
        <v>0</v>
      </c>
      <c r="F27" s="274">
        <f>meagre!F27+amberjack!F27+pikeperch!F27+halibut!F27+wreckfish!F27+mullet!F27</f>
        <v>40000</v>
      </c>
      <c r="G27" s="274">
        <f>meagre!G27+amberjack!G27+pikeperch!G27+halibut!G27+wreckfish!G27+mullet!G27</f>
        <v>0</v>
      </c>
      <c r="H27" s="274">
        <f>meagre!H27+amberjack!H27+pikeperch!H27+halibut!H27+wreckfish!H27+mullet!H27</f>
        <v>0</v>
      </c>
      <c r="I27" s="237">
        <f>meagre!I27+amberjack!I27+pikeperch!I27+halibut!I27+wreckfish!I27+mullet!I27</f>
        <v>0</v>
      </c>
      <c r="J27" s="275"/>
      <c r="K27" s="267">
        <f t="shared" si="2"/>
        <v>127252</v>
      </c>
      <c r="L27" s="320">
        <f t="shared" si="0"/>
        <v>1.4200604461966245E-2</v>
      </c>
      <c r="M27" s="320"/>
      <c r="N27" s="384" t="s">
        <v>130</v>
      </c>
      <c r="O27" s="7">
        <v>127252.16</v>
      </c>
      <c r="P27" s="197">
        <f t="shared" si="1"/>
        <v>-0.16000000000349246</v>
      </c>
    </row>
    <row r="28" spans="1:16">
      <c r="A28" s="355" t="s">
        <v>172</v>
      </c>
      <c r="B28" s="239" t="s">
        <v>161</v>
      </c>
      <c r="C28" s="281">
        <v>8480</v>
      </c>
      <c r="D28" s="282">
        <f>meagre!D28+amberjack!D28+pikeperch!D28+halibut!D28+wreckfish!D28+mullet!D28</f>
        <v>17767</v>
      </c>
      <c r="E28" s="282">
        <f>meagre!E28+amberjack!E28+pikeperch!E28+halibut!E28+wreckfish!E28+mullet!E28</f>
        <v>0</v>
      </c>
      <c r="F28" s="282">
        <f>meagre!F28+amberjack!F28+pikeperch!F28+halibut!F28+wreckfish!F28+mullet!F28</f>
        <v>14537</v>
      </c>
      <c r="G28" s="282">
        <f>meagre!G28+amberjack!G28+pikeperch!G28+halibut!G28+wreckfish!G28+mullet!G28</f>
        <v>0</v>
      </c>
      <c r="H28" s="282">
        <f>meagre!H28+amberjack!H28+pikeperch!H28+halibut!H28+wreckfish!H28+mullet!H28</f>
        <v>0</v>
      </c>
      <c r="I28" s="283">
        <f>meagre!I28+amberjack!I28+pikeperch!I28+halibut!I28+wreckfish!I28+mullet!I28</f>
        <v>0</v>
      </c>
      <c r="J28" s="284"/>
      <c r="K28" s="268">
        <f t="shared" si="2"/>
        <v>40784</v>
      </c>
      <c r="L28" s="320">
        <f t="shared" si="0"/>
        <v>4.5512640459625889E-3</v>
      </c>
      <c r="M28" s="320"/>
      <c r="N28" s="382" t="s">
        <v>161</v>
      </c>
      <c r="O28" s="7">
        <v>40784</v>
      </c>
      <c r="P28" s="197">
        <f t="shared" si="1"/>
        <v>0</v>
      </c>
    </row>
    <row r="29" spans="1:16">
      <c r="B29" s="239" t="s">
        <v>162</v>
      </c>
      <c r="C29" s="281">
        <v>6000</v>
      </c>
      <c r="D29" s="282">
        <f>meagre!D29+amberjack!D29+pikeperch!D29+halibut!D29+wreckfish!D29+mullet!D29</f>
        <v>0</v>
      </c>
      <c r="E29" s="282">
        <f>meagre!E29+amberjack!E29+pikeperch!E29+halibut!E29+wreckfish!E29+mullet!E29</f>
        <v>0</v>
      </c>
      <c r="F29" s="282">
        <f>meagre!F29+amberjack!F29+pikeperch!F29+halibut!F29+wreckfish!F29+mullet!F29</f>
        <v>0</v>
      </c>
      <c r="G29" s="282">
        <f>meagre!G29+amberjack!G29+pikeperch!G29+halibut!G29+wreckfish!G29+mullet!G29</f>
        <v>0</v>
      </c>
      <c r="H29" s="282">
        <f>meagre!H29+amberjack!H29+pikeperch!H29+halibut!H29+wreckfish!H29+mullet!H29</f>
        <v>0</v>
      </c>
      <c r="I29" s="285">
        <f>meagre!I29+amberjack!I29+pikeperch!I29+halibut!I29+wreckfish!I29+mullet!I29</f>
        <v>0</v>
      </c>
      <c r="J29" s="284">
        <v>13200</v>
      </c>
      <c r="K29" s="268">
        <f t="shared" si="2"/>
        <v>19200</v>
      </c>
      <c r="L29" s="320">
        <f t="shared" si="0"/>
        <v>2.1426115555728156E-3</v>
      </c>
      <c r="M29" s="320"/>
      <c r="N29" s="382" t="s">
        <v>162</v>
      </c>
      <c r="O29" s="7">
        <v>19200</v>
      </c>
      <c r="P29" s="197">
        <f t="shared" si="1"/>
        <v>0</v>
      </c>
    </row>
    <row r="30" spans="1:16">
      <c r="B30" s="347" t="s">
        <v>163</v>
      </c>
      <c r="C30" s="348" t="s">
        <v>187</v>
      </c>
      <c r="D30" s="349"/>
      <c r="E30" s="349"/>
      <c r="F30" s="349">
        <f>meagre!F30+amberjack!F30+pikeperch!F30+halibut!F30+wreckfish!F30+mullet!F30</f>
        <v>0</v>
      </c>
      <c r="G30" s="349">
        <f>meagre!G30+amberjack!G30+pikeperch!G30+halibut!G30+wreckfish!G30+mullet!G30</f>
        <v>0</v>
      </c>
      <c r="H30" s="349">
        <f>meagre!H30+amberjack!H30+pikeperch!H30+halibut!H30+wreckfish!H30+mullet!H30</f>
        <v>0</v>
      </c>
      <c r="I30" s="350">
        <f>meagre!I30+amberjack!I30+pikeperch!I30+halibut!I30+wreckfish!I30+mullet!I30</f>
        <v>0</v>
      </c>
      <c r="J30" s="351"/>
      <c r="K30" s="352">
        <f t="shared" si="2"/>
        <v>0</v>
      </c>
      <c r="L30" s="320">
        <f t="shared" si="0"/>
        <v>0</v>
      </c>
      <c r="M30" s="320"/>
      <c r="P30" s="197">
        <f t="shared" si="1"/>
        <v>0</v>
      </c>
    </row>
    <row r="31" spans="1:16">
      <c r="B31" s="239" t="s">
        <v>164</v>
      </c>
      <c r="C31" s="281">
        <v>6000</v>
      </c>
      <c r="D31" s="282">
        <f>meagre!D31+amberjack!D31+pikeperch!D31+halibut!D31+wreckfish!D31+mullet!D31</f>
        <v>0</v>
      </c>
      <c r="E31" s="282">
        <f>meagre!E31+amberjack!E31+pikeperch!E31+halibut!E31+wreckfish!E31+mullet!E31</f>
        <v>0</v>
      </c>
      <c r="F31" s="282">
        <f>meagre!F31+amberjack!F31+pikeperch!F31+halibut!F31+wreckfish!F31+mullet!F31</f>
        <v>0</v>
      </c>
      <c r="G31" s="282">
        <f>meagre!G31+amberjack!G31+pikeperch!G31+halibut!G31+wreckfish!G31+mullet!G31</f>
        <v>0</v>
      </c>
      <c r="H31" s="282">
        <f>meagre!H31+amberjack!H31+pikeperch!H31+halibut!H31+wreckfish!H31+mullet!H31</f>
        <v>0</v>
      </c>
      <c r="I31" s="285">
        <f>meagre!I31+amberjack!I31+pikeperch!I31+halibut!I31+wreckfish!I31+mullet!I31</f>
        <v>0</v>
      </c>
      <c r="J31" s="284">
        <v>13800</v>
      </c>
      <c r="K31" s="268">
        <f t="shared" si="2"/>
        <v>19800</v>
      </c>
      <c r="L31" s="320">
        <f t="shared" si="0"/>
        <v>2.209568166684466E-3</v>
      </c>
      <c r="M31" s="320"/>
      <c r="N31" s="382" t="s">
        <v>164</v>
      </c>
      <c r="O31" s="7">
        <v>19800</v>
      </c>
      <c r="P31" s="197">
        <f t="shared" si="1"/>
        <v>0</v>
      </c>
    </row>
    <row r="32" spans="1:16">
      <c r="B32" s="239" t="s">
        <v>165</v>
      </c>
      <c r="C32" s="281">
        <v>5555</v>
      </c>
      <c r="D32" s="282">
        <f>meagre!D32+amberjack!D32+pikeperch!D32+halibut!D32+wreckfish!D32+mullet!D32</f>
        <v>0</v>
      </c>
      <c r="E32" s="282">
        <f>meagre!E32+amberjack!E32+pikeperch!E32+halibut!E32+wreckfish!E32+mullet!E32</f>
        <v>0</v>
      </c>
      <c r="F32" s="282">
        <f>meagre!F32+amberjack!F32+pikeperch!F32+halibut!F32+wreckfish!F32+mullet!F32</f>
        <v>0</v>
      </c>
      <c r="G32" s="282">
        <f>meagre!G32+amberjack!G32+pikeperch!G32+halibut!G32+wreckfish!G32+mullet!G32</f>
        <v>0</v>
      </c>
      <c r="H32" s="282">
        <f>meagre!H32+amberjack!H32+pikeperch!H32+halibut!H32+wreckfish!H32+mullet!H32</f>
        <v>0</v>
      </c>
      <c r="I32" s="285">
        <f>meagre!I32+amberjack!I32+pikeperch!I32+halibut!I32+wreckfish!I32+mullet!I32</f>
        <v>0</v>
      </c>
      <c r="J32" s="284">
        <v>15104</v>
      </c>
      <c r="K32" s="268">
        <f t="shared" si="2"/>
        <v>20659</v>
      </c>
      <c r="L32" s="320">
        <f t="shared" si="0"/>
        <v>2.3054277149259787E-3</v>
      </c>
      <c r="M32" s="320"/>
      <c r="N32" s="382" t="s">
        <v>197</v>
      </c>
      <c r="O32" s="7">
        <v>20659.2</v>
      </c>
      <c r="P32" s="197">
        <f t="shared" si="1"/>
        <v>-0.2000000000007276</v>
      </c>
    </row>
    <row r="33" spans="1:18">
      <c r="B33" s="239" t="s">
        <v>166</v>
      </c>
      <c r="C33" s="281">
        <v>4980</v>
      </c>
      <c r="D33" s="282">
        <f>meagre!D33+amberjack!D33+pikeperch!D33+halibut!D33+wreckfish!D33+mullet!D33</f>
        <v>0</v>
      </c>
      <c r="E33" s="282">
        <f>meagre!E33+amberjack!E33+pikeperch!E33+halibut!E33+wreckfish!E33+mullet!E33</f>
        <v>0</v>
      </c>
      <c r="F33" s="282">
        <f>meagre!F33+amberjack!F33+pikeperch!F33+halibut!F33+wreckfish!F33+mullet!F33</f>
        <v>0</v>
      </c>
      <c r="G33" s="282">
        <f>meagre!G33+amberjack!G33+pikeperch!G33+halibut!G33+wreckfish!G33+mullet!G33</f>
        <v>0</v>
      </c>
      <c r="H33" s="282">
        <f>meagre!H33+amberjack!H33+pikeperch!H33+halibut!H33+wreckfish!H33+mullet!H33</f>
        <v>0</v>
      </c>
      <c r="I33" s="285">
        <f>meagre!I33+amberjack!I33+pikeperch!I33+halibut!I33+wreckfish!I33+mullet!I33</f>
        <v>0</v>
      </c>
      <c r="J33" s="284">
        <v>34500</v>
      </c>
      <c r="K33" s="268">
        <f t="shared" si="2"/>
        <v>39480</v>
      </c>
      <c r="L33" s="320">
        <f t="shared" si="0"/>
        <v>4.4057450111466018E-3</v>
      </c>
      <c r="M33" s="320"/>
      <c r="N33" s="382" t="s">
        <v>166</v>
      </c>
      <c r="O33" s="7">
        <v>39480</v>
      </c>
      <c r="P33" s="197">
        <f t="shared" si="1"/>
        <v>0</v>
      </c>
    </row>
    <row r="34" spans="1:18">
      <c r="B34" s="347" t="s">
        <v>182</v>
      </c>
      <c r="C34" s="348" t="s">
        <v>187</v>
      </c>
      <c r="D34" s="349"/>
      <c r="E34" s="349"/>
      <c r="F34" s="349">
        <f>meagre!F34+amberjack!F34+pikeperch!F34+halibut!F34+wreckfish!F34+mullet!F34</f>
        <v>0</v>
      </c>
      <c r="G34" s="349">
        <f>meagre!G34+amberjack!G34+pikeperch!G34+halibut!G34+wreckfish!G34+mullet!G34</f>
        <v>0</v>
      </c>
      <c r="H34" s="349">
        <f>meagre!H34+amberjack!H34+pikeperch!H34+halibut!H34+wreckfish!H34+mullet!H34</f>
        <v>0</v>
      </c>
      <c r="I34" s="353"/>
      <c r="J34" s="351">
        <v>0</v>
      </c>
      <c r="K34" s="352">
        <f t="shared" si="2"/>
        <v>0</v>
      </c>
      <c r="L34" s="320">
        <f t="shared" si="0"/>
        <v>0</v>
      </c>
      <c r="M34" s="320"/>
      <c r="P34" s="197">
        <f t="shared" si="1"/>
        <v>0</v>
      </c>
    </row>
    <row r="35" spans="1:18" ht="16" thickBot="1">
      <c r="B35" s="322" t="s">
        <v>188</v>
      </c>
      <c r="C35" s="323">
        <v>1498</v>
      </c>
      <c r="D35" s="274">
        <f>meagre!D35+amberjack!D35+pikeperch!D35+halibut!D35+wreckfish!D35+mullet!D35</f>
        <v>0</v>
      </c>
      <c r="E35" s="274">
        <f>meagre!E35+amberjack!E35+pikeperch!E35+halibut!E35+wreckfish!E35+mullet!E35</f>
        <v>0</v>
      </c>
      <c r="F35" s="274">
        <f>meagre!F35+amberjack!F35+pikeperch!F35+halibut!F35+wreckfish!F35+mullet!F35</f>
        <v>0</v>
      </c>
      <c r="G35" s="274">
        <f>meagre!K35</f>
        <v>8542</v>
      </c>
      <c r="H35" s="274">
        <f>meagre!H35+amberjack!H35+pikeperch!H35+halibut!H35+wreckfish!H35+mullet!H35</f>
        <v>0</v>
      </c>
      <c r="I35" s="237">
        <f>'Socio Eco'!K35</f>
        <v>0</v>
      </c>
      <c r="J35" s="274"/>
      <c r="K35" s="267">
        <f t="shared" si="2"/>
        <v>10040</v>
      </c>
      <c r="L35" s="320">
        <f t="shared" si="0"/>
        <v>1.1204072926016182E-3</v>
      </c>
      <c r="M35" s="320"/>
      <c r="N35" s="389" t="s">
        <v>188</v>
      </c>
      <c r="O35" s="7">
        <v>10040.029999999999</v>
      </c>
      <c r="P35" s="197">
        <f t="shared" si="1"/>
        <v>-2.9999999998835847E-2</v>
      </c>
    </row>
    <row r="36" spans="1:18">
      <c r="A36" s="31"/>
      <c r="B36" s="222" t="s">
        <v>46</v>
      </c>
      <c r="C36" s="223">
        <f t="shared" ref="C36:K36" si="3">SUM(C6:C35)</f>
        <v>505012</v>
      </c>
      <c r="D36" s="223">
        <f t="shared" si="3"/>
        <v>1323429</v>
      </c>
      <c r="E36" s="223">
        <f t="shared" si="3"/>
        <v>869054</v>
      </c>
      <c r="F36" s="223">
        <f t="shared" si="3"/>
        <v>1076370</v>
      </c>
      <c r="G36" s="223">
        <f t="shared" si="3"/>
        <v>1069439</v>
      </c>
      <c r="H36" s="223">
        <f t="shared" si="3"/>
        <v>1026723</v>
      </c>
      <c r="I36" s="223">
        <f t="shared" si="3"/>
        <v>1298143</v>
      </c>
      <c r="J36" s="223">
        <f t="shared" si="3"/>
        <v>393523</v>
      </c>
      <c r="K36" s="224">
        <f t="shared" si="3"/>
        <v>7561693</v>
      </c>
      <c r="L36" s="320">
        <f t="shared" si="0"/>
        <v>0.84384222924448282</v>
      </c>
      <c r="M36" s="320"/>
      <c r="P36" s="197"/>
    </row>
    <row r="37" spans="1:18" ht="16" thickBot="1">
      <c r="A37" s="31"/>
      <c r="B37" s="34"/>
      <c r="C37" s="33"/>
      <c r="D37" s="33"/>
      <c r="E37" s="33"/>
      <c r="F37" s="33"/>
      <c r="G37" s="33"/>
      <c r="H37" s="33"/>
      <c r="I37" s="33"/>
      <c r="J37" s="33"/>
      <c r="K37" s="35"/>
      <c r="L37" s="320"/>
      <c r="M37" s="320"/>
      <c r="P37" s="197">
        <f t="shared" ref="P37:P50" si="4">K37-O37</f>
        <v>0</v>
      </c>
    </row>
    <row r="38" spans="1:18" ht="19" thickBot="1">
      <c r="A38" s="36" t="s">
        <v>45</v>
      </c>
      <c r="B38" s="324" t="s">
        <v>62</v>
      </c>
      <c r="C38" s="325">
        <v>9000</v>
      </c>
      <c r="D38" s="326">
        <f>meagre!D38+amberjack!D38+pikeperch!D38+halibut!D38+wreckfish!D38+mullet!D38</f>
        <v>209660</v>
      </c>
      <c r="E38" s="326">
        <f>meagre!E38+amberjack!E38+pikeperch!E38+halibut!E38+wreckfish!E38+mullet!E38</f>
        <v>0</v>
      </c>
      <c r="F38" s="326">
        <f>meagre!F38+amberjack!F38+pikeperch!F38+halibut!F38+wreckfish!F38+mullet!F38</f>
        <v>0</v>
      </c>
      <c r="G38" s="326">
        <f>meagre!G38+amberjack!G38+pikeperch!G38+halibut!G38+wreckfish!G38+mullet!G38</f>
        <v>120000</v>
      </c>
      <c r="H38" s="326">
        <f>meagre!H38+amberjack!H38+pikeperch!H38+halibut!H38+wreckfish!H38+mullet!H38</f>
        <v>0</v>
      </c>
      <c r="I38" s="327">
        <f>'Socio Eco'!K38</f>
        <v>3000</v>
      </c>
      <c r="J38" s="328"/>
      <c r="K38" s="329">
        <f t="shared" si="2"/>
        <v>341660</v>
      </c>
      <c r="L38" s="320">
        <f t="shared" ref="L38:L47" si="5">K38/$K$53</f>
        <v>3.8127326254010843E-2</v>
      </c>
      <c r="M38" s="320"/>
      <c r="N38" s="385" t="s">
        <v>62</v>
      </c>
      <c r="O38" s="7">
        <v>341660.39999999997</v>
      </c>
      <c r="P38" s="197">
        <f t="shared" si="4"/>
        <v>-0.3999999999650754</v>
      </c>
    </row>
    <row r="39" spans="1:18" ht="16" thickBot="1">
      <c r="B39" s="330" t="s">
        <v>61</v>
      </c>
      <c r="C39" s="331">
        <v>2770</v>
      </c>
      <c r="D39" s="332">
        <f>meagre!D39+amberjack!D39+pikeperch!D39+halibut!D39+wreckfish!D39+mullet!D39</f>
        <v>72318</v>
      </c>
      <c r="E39" s="332">
        <f>meagre!E39+amberjack!E39+pikeperch!E39+halibut!E39+wreckfish!E39+mullet!E39</f>
        <v>0</v>
      </c>
      <c r="F39" s="332">
        <f>meagre!F39+amberjack!F39+pikeperch!F39+halibut!F39+wreckfish!F39+mullet!F39</f>
        <v>0</v>
      </c>
      <c r="G39" s="332">
        <f>meagre!G39+amberjack!G39+pikeperch!G39+halibut!G39+wreckfish!G39+mullet!G39</f>
        <v>0</v>
      </c>
      <c r="H39" s="332">
        <f>meagre!H39+amberjack!H39+pikeperch!H39+halibut!H39+wreckfish!H39+mullet!H39</f>
        <v>0</v>
      </c>
      <c r="I39" s="336">
        <f>'Socio Eco'!K39</f>
        <v>0</v>
      </c>
      <c r="J39" s="333"/>
      <c r="K39" s="334">
        <f t="shared" si="2"/>
        <v>75088</v>
      </c>
      <c r="L39" s="320">
        <f t="shared" si="5"/>
        <v>8.3793966919193524E-3</v>
      </c>
      <c r="M39" s="320"/>
      <c r="N39" s="386" t="s">
        <v>61</v>
      </c>
      <c r="O39" s="7">
        <v>75087.88</v>
      </c>
      <c r="P39" s="197">
        <f t="shared" si="4"/>
        <v>0.11999999999534339</v>
      </c>
    </row>
    <row r="40" spans="1:18" ht="16" thickBot="1">
      <c r="B40" s="335" t="s">
        <v>173</v>
      </c>
      <c r="C40" s="331">
        <v>8960</v>
      </c>
      <c r="D40" s="332">
        <f>meagre!D40+amberjack!D40+pikeperch!D40+halibut!D40+wreckfish!D40+mullet!D40</f>
        <v>20050</v>
      </c>
      <c r="E40" s="332">
        <f>meagre!E40+amberjack!E40+pikeperch!E40+halibut!E40+wreckfish!E40+mullet!E40</f>
        <v>0</v>
      </c>
      <c r="F40" s="332">
        <f>meagre!F40+amberjack!F40+pikeperch!F40+halibut!F40+wreckfish!F40+mullet!F40</f>
        <v>11000</v>
      </c>
      <c r="G40" s="332">
        <f>meagre!G40+amberjack!G40+pikeperch!G40+halibut!G40+wreckfish!G40+mullet!G40</f>
        <v>30000</v>
      </c>
      <c r="H40" s="332">
        <f>meagre!H40+amberjack!H40+pikeperch!H40+halibut!H40+wreckfish!H40+mullet!H40</f>
        <v>0</v>
      </c>
      <c r="I40" s="336">
        <f>'Socio Eco'!K40</f>
        <v>3000</v>
      </c>
      <c r="J40" s="333"/>
      <c r="K40" s="334">
        <f t="shared" si="2"/>
        <v>73010</v>
      </c>
      <c r="L40" s="320">
        <f t="shared" si="5"/>
        <v>8.1475036287693356E-3</v>
      </c>
      <c r="M40" s="320"/>
      <c r="N40" s="387" t="s">
        <v>174</v>
      </c>
      <c r="O40" s="7">
        <v>73010</v>
      </c>
      <c r="P40" s="197">
        <f t="shared" si="4"/>
        <v>0</v>
      </c>
    </row>
    <row r="41" spans="1:18" ht="16" thickBot="1">
      <c r="B41" s="335" t="s">
        <v>131</v>
      </c>
      <c r="C41" s="331">
        <v>8960</v>
      </c>
      <c r="D41" s="332">
        <f>meagre!D41+amberjack!D41+pikeperch!D41+halibut!D41+wreckfish!D41+mullet!D41</f>
        <v>3000</v>
      </c>
      <c r="E41" s="332">
        <f>meagre!E41+amberjack!E41+pikeperch!E41+halibut!E41+wreckfish!E41+mullet!E41</f>
        <v>0</v>
      </c>
      <c r="F41" s="332">
        <f>meagre!F41+amberjack!F41+pikeperch!F41+halibut!F41+wreckfish!F41+mullet!F41</f>
        <v>0</v>
      </c>
      <c r="G41" s="332">
        <f>meagre!G41+amberjack!G41+pikeperch!G41+halibut!G41+wreckfish!G41+mullet!G41</f>
        <v>32400</v>
      </c>
      <c r="H41" s="332">
        <f>meagre!H41+amberjack!H41+pikeperch!H41+halibut!H41+wreckfish!H41+mullet!H41</f>
        <v>0</v>
      </c>
      <c r="I41" s="336">
        <f>'Socio Eco'!K41</f>
        <v>0</v>
      </c>
      <c r="J41" s="333"/>
      <c r="K41" s="334">
        <f t="shared" si="2"/>
        <v>44360</v>
      </c>
      <c r="L41" s="320">
        <f t="shared" si="5"/>
        <v>4.950325448188026E-3</v>
      </c>
      <c r="M41" s="320"/>
      <c r="N41" s="387" t="s">
        <v>131</v>
      </c>
      <c r="O41" s="7">
        <v>44360</v>
      </c>
      <c r="P41" s="197">
        <f t="shared" si="4"/>
        <v>0</v>
      </c>
    </row>
    <row r="42" spans="1:18" ht="16" thickBot="1">
      <c r="B42" s="335" t="s">
        <v>63</v>
      </c>
      <c r="C42" s="331">
        <v>10608</v>
      </c>
      <c r="D42" s="332">
        <f>meagre!D42+amberjack!D42+pikeperch!D42+halibut!D42+wreckfish!D42+mullet!D42</f>
        <v>0</v>
      </c>
      <c r="E42" s="332">
        <f>meagre!E42+amberjack!E42+pikeperch!E42+halibut!E42+wreckfish!E42+mullet!E42</f>
        <v>0</v>
      </c>
      <c r="F42" s="332">
        <f>meagre!F42+amberjack!F42+pikeperch!F42+halibut!F42+wreckfish!F42+mullet!F42</f>
        <v>70000</v>
      </c>
      <c r="G42" s="332">
        <f>meagre!G42+amberjack!G42+pikeperch!G42+halibut!G42+wreckfish!G42+mullet!G42</f>
        <v>65096</v>
      </c>
      <c r="H42" s="332">
        <f>meagre!H42+amberjack!H42+pikeperch!H42+halibut!H42+wreckfish!H42+mullet!H42</f>
        <v>0</v>
      </c>
      <c r="I42" s="336">
        <f>'Socio Eco'!K42</f>
        <v>0</v>
      </c>
      <c r="J42" s="333"/>
      <c r="K42" s="334">
        <f t="shared" si="2"/>
        <v>145704</v>
      </c>
      <c r="L42" s="320">
        <f t="shared" si="5"/>
        <v>1.6259743442353203E-2</v>
      </c>
      <c r="M42" s="320"/>
      <c r="N42" s="387" t="s">
        <v>63</v>
      </c>
      <c r="O42" s="7">
        <v>145704</v>
      </c>
      <c r="P42" s="197">
        <f t="shared" si="4"/>
        <v>0</v>
      </c>
    </row>
    <row r="43" spans="1:18" ht="16" thickBot="1">
      <c r="B43" s="335" t="s">
        <v>64</v>
      </c>
      <c r="C43" s="331">
        <v>9040</v>
      </c>
      <c r="D43" s="332">
        <f>meagre!D43+amberjack!D43+pikeperch!D43+halibut!D43+wreckfish!D43+mullet!D43</f>
        <v>0</v>
      </c>
      <c r="E43" s="332">
        <f>meagre!E43+amberjack!E43+pikeperch!E43+halibut!E43+wreckfish!E43+mullet!E43</f>
        <v>34400</v>
      </c>
      <c r="F43" s="332">
        <f>meagre!F43+amberjack!F43+pikeperch!F43+halibut!F43+wreckfish!F43+mullet!F43</f>
        <v>0</v>
      </c>
      <c r="G43" s="332">
        <f>meagre!G43+amberjack!G43+pikeperch!G43+halibut!G43+wreckfish!G43+mullet!G43</f>
        <v>100000</v>
      </c>
      <c r="H43" s="332">
        <f>meagre!H43+amberjack!H43+pikeperch!H43+halibut!H43+wreckfish!H43+mullet!H43</f>
        <v>0</v>
      </c>
      <c r="I43" s="336">
        <f>'Socio Eco'!K43</f>
        <v>3000</v>
      </c>
      <c r="J43" s="333"/>
      <c r="K43" s="334">
        <f t="shared" si="2"/>
        <v>146440</v>
      </c>
      <c r="L43" s="320">
        <f t="shared" si="5"/>
        <v>1.6341876885316828E-2</v>
      </c>
      <c r="M43" s="320"/>
      <c r="N43" s="387" t="s">
        <v>64</v>
      </c>
      <c r="O43" s="7">
        <v>146440</v>
      </c>
      <c r="P43" s="197">
        <f t="shared" si="4"/>
        <v>0</v>
      </c>
    </row>
    <row r="44" spans="1:18" ht="16" thickBot="1">
      <c r="B44" s="337" t="s">
        <v>65</v>
      </c>
      <c r="C44" s="331">
        <v>2679</v>
      </c>
      <c r="D44" s="332">
        <f>meagre!D44+amberjack!D44+pikeperch!D44+halibut!D44+wreckfish!D44+mullet!D44</f>
        <v>0</v>
      </c>
      <c r="E44" s="332">
        <f>meagre!E44+amberjack!E44+pikeperch!E44+halibut!E44+wreckfish!E44+mullet!E44</f>
        <v>28267</v>
      </c>
      <c r="F44" s="332">
        <f>meagre!F44+amberjack!F44+pikeperch!F44+halibut!F44+wreckfish!F44+mullet!F44</f>
        <v>34030</v>
      </c>
      <c r="G44" s="332">
        <f>meagre!G44+amberjack!G44+pikeperch!G44+halibut!G44+wreckfish!G44+mullet!G44</f>
        <v>25396</v>
      </c>
      <c r="H44" s="332">
        <f>meagre!H44+amberjack!H44+pikeperch!H44+halibut!H44+wreckfish!H44+mullet!H44</f>
        <v>0</v>
      </c>
      <c r="I44" s="336"/>
      <c r="J44" s="333"/>
      <c r="K44" s="334">
        <f t="shared" si="2"/>
        <v>90372</v>
      </c>
      <c r="L44" s="320">
        <f t="shared" si="5"/>
        <v>1.0085004765636795E-2</v>
      </c>
      <c r="M44" s="320"/>
      <c r="N44" s="388" t="s">
        <v>65</v>
      </c>
      <c r="O44" s="7">
        <v>90372.200000000012</v>
      </c>
      <c r="P44" s="197">
        <f t="shared" si="4"/>
        <v>-0.20000000001164153</v>
      </c>
    </row>
    <row r="45" spans="1:18" ht="16" thickBot="1">
      <c r="B45" s="342" t="s">
        <v>66</v>
      </c>
      <c r="C45" s="348"/>
      <c r="D45" s="343"/>
      <c r="E45" s="343"/>
      <c r="F45" s="343">
        <f>meagre!F45+amberjack!F45+pikeperch!F45+halibut!F45+wreckfish!F45+mullet!F45</f>
        <v>0</v>
      </c>
      <c r="G45" s="343">
        <f>meagre!G45+amberjack!G45+pikeperch!G45+halibut!G45+wreckfish!G45+mullet!G45</f>
        <v>0</v>
      </c>
      <c r="H45" s="343">
        <f>meagre!H45+amberjack!H45+pikeperch!H45+halibut!H45+wreckfish!H45+mullet!H45</f>
        <v>0</v>
      </c>
      <c r="I45" s="344">
        <f>'Socio Eco'!K45</f>
        <v>0</v>
      </c>
      <c r="J45" s="345"/>
      <c r="K45" s="346">
        <f t="shared" si="2"/>
        <v>0</v>
      </c>
      <c r="L45" s="320">
        <f t="shared" si="5"/>
        <v>0</v>
      </c>
      <c r="M45" s="320"/>
      <c r="P45" s="197">
        <f t="shared" si="4"/>
        <v>0</v>
      </c>
    </row>
    <row r="46" spans="1:18" ht="16" thickBot="1">
      <c r="B46" s="338" t="s">
        <v>138</v>
      </c>
      <c r="C46" s="339">
        <v>8960</v>
      </c>
      <c r="D46" s="340">
        <f>meagre!D46+amberjack!D48+pikeperch!D48+halibut!D46+wreckfish!D46+mullet!D46</f>
        <v>0</v>
      </c>
      <c r="E46" s="340">
        <f>meagre!E46+amberjack!E48+pikeperch!E48+halibut!E46+wreckfish!E46+mullet!E46</f>
        <v>0</v>
      </c>
      <c r="F46" s="340">
        <f>meagre!F46+amberjack!F48+pikeperch!F48+halibut!F46+wreckfish!F46+mullet!F46</f>
        <v>0</v>
      </c>
      <c r="G46" s="340">
        <f>meagre!G46+amberjack!G48+pikeperch!G48+halibut!G46+wreckfish!G46+mullet!G46</f>
        <v>48000</v>
      </c>
      <c r="H46" s="340">
        <f>meagre!H46+amberjack!H48+pikeperch!H48+halibut!H46+wreckfish!H46+mullet!H46</f>
        <v>0</v>
      </c>
      <c r="I46" s="336">
        <f>'Socio Eco'!K48</f>
        <v>0</v>
      </c>
      <c r="J46" s="341"/>
      <c r="K46" s="334">
        <f t="shared" si="2"/>
        <v>56960</v>
      </c>
      <c r="L46" s="320">
        <f t="shared" si="5"/>
        <v>6.3564142815326855E-3</v>
      </c>
      <c r="M46" s="320"/>
      <c r="N46" s="387" t="s">
        <v>138</v>
      </c>
      <c r="O46" s="7">
        <v>56951.600000000006</v>
      </c>
      <c r="P46" s="197">
        <f t="shared" si="4"/>
        <v>8.3999999999941792</v>
      </c>
      <c r="R46" s="7">
        <v>8961019.2700000033</v>
      </c>
    </row>
    <row r="47" spans="1:18" ht="16" thickBot="1">
      <c r="B47" s="314" t="s">
        <v>163</v>
      </c>
      <c r="C47" s="317">
        <v>7560</v>
      </c>
      <c r="D47" s="318"/>
      <c r="E47" s="318"/>
      <c r="F47" s="318"/>
      <c r="G47" s="318"/>
      <c r="H47" s="318"/>
      <c r="I47" s="315"/>
      <c r="J47" s="316">
        <v>23901</v>
      </c>
      <c r="K47" s="269">
        <f t="shared" si="2"/>
        <v>31461</v>
      </c>
      <c r="L47" s="320">
        <f t="shared" si="5"/>
        <v>3.5108699036393931E-3</v>
      </c>
      <c r="M47" s="320"/>
      <c r="N47" s="387" t="s">
        <v>163</v>
      </c>
      <c r="O47" s="7">
        <v>31460.799999999999</v>
      </c>
      <c r="P47" s="197">
        <f t="shared" si="4"/>
        <v>0.2000000000007276</v>
      </c>
    </row>
    <row r="48" spans="1:18" ht="16" thickBot="1">
      <c r="A48" s="392">
        <v>43090</v>
      </c>
      <c r="B48" s="314" t="s">
        <v>190</v>
      </c>
      <c r="C48" s="317">
        <v>1920</v>
      </c>
      <c r="D48" s="318"/>
      <c r="E48" s="318">
        <f>pikeperch!E46</f>
        <v>39320</v>
      </c>
      <c r="F48" s="318">
        <f>pikeperch!F46</f>
        <v>43020</v>
      </c>
      <c r="G48" s="318">
        <f>pikeperch!G46</f>
        <v>43090</v>
      </c>
      <c r="H48" s="318"/>
      <c r="I48" s="315">
        <f>'Socio Eco'!K46</f>
        <v>3000</v>
      </c>
      <c r="J48" s="316"/>
      <c r="K48" s="269">
        <f t="shared" si="2"/>
        <v>130350</v>
      </c>
      <c r="L48" s="320"/>
      <c r="M48" s="320"/>
      <c r="N48" s="391" t="s">
        <v>190</v>
      </c>
      <c r="O48" s="7">
        <v>130350</v>
      </c>
      <c r="P48" s="197">
        <f t="shared" si="4"/>
        <v>0</v>
      </c>
    </row>
    <row r="49" spans="1:16" ht="16" thickBot="1">
      <c r="B49" s="314" t="s">
        <v>189</v>
      </c>
      <c r="C49" s="317">
        <v>1920</v>
      </c>
      <c r="D49" s="318">
        <f>amberjack!D47</f>
        <v>31680</v>
      </c>
      <c r="E49" s="318"/>
      <c r="F49" s="318"/>
      <c r="G49" s="318"/>
      <c r="H49" s="318"/>
      <c r="I49" s="315"/>
      <c r="J49" s="316"/>
      <c r="K49" s="269">
        <f t="shared" si="2"/>
        <v>33600</v>
      </c>
      <c r="L49" s="320"/>
      <c r="M49" s="320"/>
      <c r="N49" s="391" t="s">
        <v>198</v>
      </c>
      <c r="O49" s="7">
        <v>33600</v>
      </c>
      <c r="P49" s="197">
        <f t="shared" si="4"/>
        <v>0</v>
      </c>
    </row>
    <row r="50" spans="1:16" ht="16" thickBot="1">
      <c r="B50" s="242" t="s">
        <v>182</v>
      </c>
      <c r="C50" s="319">
        <v>8000</v>
      </c>
      <c r="D50" s="305"/>
      <c r="E50" s="305"/>
      <c r="F50" s="305"/>
      <c r="G50" s="305"/>
      <c r="H50" s="305"/>
      <c r="I50" s="354">
        <f>'Socio Eco'!K34</f>
        <v>222329</v>
      </c>
      <c r="J50" s="241"/>
      <c r="K50" s="269">
        <f t="shared" si="2"/>
        <v>230329</v>
      </c>
      <c r="L50" s="320">
        <f>K50/$K$53</f>
        <v>2.5703415467892239E-2</v>
      </c>
      <c r="M50" s="320"/>
      <c r="N50" s="390" t="s">
        <v>182</v>
      </c>
      <c r="O50" s="7">
        <v>230329.40000000002</v>
      </c>
      <c r="P50" s="197">
        <f t="shared" si="4"/>
        <v>-0.40000000002328306</v>
      </c>
    </row>
    <row r="51" spans="1:16">
      <c r="A51" s="31"/>
      <c r="B51" s="42" t="s">
        <v>47</v>
      </c>
      <c r="C51" s="33">
        <f t="shared" ref="C51:K51" si="6">SUM(C38:C50)</f>
        <v>80377</v>
      </c>
      <c r="D51" s="33">
        <f t="shared" si="6"/>
        <v>336708</v>
      </c>
      <c r="E51" s="33">
        <f t="shared" si="6"/>
        <v>101987</v>
      </c>
      <c r="F51" s="33">
        <f t="shared" si="6"/>
        <v>158050</v>
      </c>
      <c r="G51" s="33">
        <f t="shared" si="6"/>
        <v>463982</v>
      </c>
      <c r="H51" s="33">
        <f t="shared" si="6"/>
        <v>0</v>
      </c>
      <c r="I51" s="33">
        <f t="shared" si="6"/>
        <v>234329</v>
      </c>
      <c r="J51" s="33">
        <f t="shared" si="6"/>
        <v>23901</v>
      </c>
      <c r="K51" s="33">
        <f t="shared" si="6"/>
        <v>1399334</v>
      </c>
      <c r="L51" s="33"/>
      <c r="M51" s="33"/>
    </row>
    <row r="52" spans="1:16" ht="16" thickBot="1">
      <c r="A52" s="31"/>
      <c r="B52" s="43"/>
      <c r="C52" s="33"/>
      <c r="D52" s="33"/>
      <c r="E52" s="33"/>
      <c r="F52" s="33"/>
      <c r="G52" s="33"/>
      <c r="H52" s="33"/>
      <c r="I52" s="33"/>
      <c r="J52" s="33"/>
      <c r="K52" s="35"/>
      <c r="L52" s="35"/>
      <c r="M52" s="35"/>
    </row>
    <row r="53" spans="1:16" ht="16" thickBot="1">
      <c r="B53" s="254" t="s">
        <v>39</v>
      </c>
      <c r="C53" s="255">
        <f t="shared" ref="C53:K53" si="7">C36+C51</f>
        <v>585389</v>
      </c>
      <c r="D53" s="255">
        <f t="shared" si="7"/>
        <v>1660137</v>
      </c>
      <c r="E53" s="255">
        <f t="shared" si="7"/>
        <v>971041</v>
      </c>
      <c r="F53" s="255">
        <f t="shared" si="7"/>
        <v>1234420</v>
      </c>
      <c r="G53" s="255">
        <f t="shared" si="7"/>
        <v>1533421</v>
      </c>
      <c r="H53" s="255">
        <f t="shared" si="7"/>
        <v>1026723</v>
      </c>
      <c r="I53" s="255">
        <f t="shared" si="7"/>
        <v>1532472</v>
      </c>
      <c r="J53" s="255">
        <f t="shared" si="7"/>
        <v>417424</v>
      </c>
      <c r="K53" s="255">
        <f t="shared" si="7"/>
        <v>8961027</v>
      </c>
      <c r="L53" s="35"/>
      <c r="M53" s="35"/>
    </row>
    <row r="54" spans="1:16" ht="31" thickBot="1">
      <c r="B54" s="256" t="s">
        <v>159</v>
      </c>
      <c r="C54" s="257">
        <v>569887</v>
      </c>
      <c r="D54" s="257">
        <v>1641137</v>
      </c>
      <c r="E54" s="257">
        <v>1690943</v>
      </c>
      <c r="F54" s="257">
        <v>1252300</v>
      </c>
      <c r="G54" s="257">
        <v>1611734</v>
      </c>
      <c r="H54" s="257">
        <v>480008</v>
      </c>
      <c r="I54" s="257">
        <v>1510625</v>
      </c>
      <c r="J54" s="257">
        <v>204394</v>
      </c>
      <c r="K54" s="258">
        <v>8961028</v>
      </c>
      <c r="L54" s="35"/>
      <c r="M54" s="35"/>
    </row>
    <row r="55" spans="1:16" ht="16" thickBot="1">
      <c r="B55" s="259" t="s">
        <v>175</v>
      </c>
      <c r="C55" s="260">
        <f t="shared" ref="C55:K55" si="8">(C53/$K$53)*100</f>
        <v>6.5326106036729943</v>
      </c>
      <c r="D55" s="260">
        <f t="shared" si="8"/>
        <v>18.526191250177014</v>
      </c>
      <c r="E55" s="260">
        <f t="shared" si="8"/>
        <v>10.836269101744699</v>
      </c>
      <c r="F55" s="260">
        <f t="shared" si="8"/>
        <v>13.775429981407264</v>
      </c>
      <c r="G55" s="260">
        <f t="shared" si="8"/>
        <v>17.112112261239698</v>
      </c>
      <c r="H55" s="260">
        <f t="shared" si="8"/>
        <v>11.457648771731186</v>
      </c>
      <c r="I55" s="260">
        <f t="shared" si="8"/>
        <v>17.101521957248874</v>
      </c>
      <c r="J55" s="260">
        <f t="shared" si="8"/>
        <v>4.6582160727782647</v>
      </c>
      <c r="K55" s="261">
        <f t="shared" si="8"/>
        <v>100</v>
      </c>
    </row>
    <row r="56" spans="1:16">
      <c r="B56" s="262" t="s">
        <v>176</v>
      </c>
      <c r="C56" s="260">
        <f t="shared" ref="C56:J56" si="9">(C54/$K$54)*100</f>
        <v>6.3596163297335977</v>
      </c>
      <c r="D56" s="260">
        <f t="shared" si="9"/>
        <v>18.314159937899984</v>
      </c>
      <c r="E56" s="260">
        <f t="shared" si="9"/>
        <v>18.869966704712894</v>
      </c>
      <c r="F56" s="260">
        <f t="shared" si="9"/>
        <v>13.974959122993477</v>
      </c>
      <c r="G56" s="260">
        <f t="shared" si="9"/>
        <v>17.986039101763769</v>
      </c>
      <c r="H56" s="260">
        <f t="shared" si="9"/>
        <v>5.3566175666452551</v>
      </c>
      <c r="I56" s="260">
        <f t="shared" si="9"/>
        <v>16.857719895529844</v>
      </c>
      <c r="J56" s="260">
        <f t="shared" si="9"/>
        <v>2.2809213407211764</v>
      </c>
      <c r="K56" s="263"/>
      <c r="N56" s="357"/>
      <c r="O56" s="7">
        <v>8963558.4700000025</v>
      </c>
      <c r="P56" s="197">
        <f>K46-O56</f>
        <v>-8906598.4700000025</v>
      </c>
    </row>
    <row r="57" spans="1:16" ht="16" thickBot="1">
      <c r="B57" s="264" t="s">
        <v>155</v>
      </c>
      <c r="C57" s="313">
        <f t="shared" ref="C57:J57" si="10">((C55-C56)/C56)*100</f>
        <v>2.7201998512171763</v>
      </c>
      <c r="D57" s="313">
        <f t="shared" si="10"/>
        <v>1.1577452255303575</v>
      </c>
      <c r="E57" s="313">
        <f t="shared" si="10"/>
        <v>-42.573989285109484</v>
      </c>
      <c r="F57" s="313">
        <f t="shared" si="10"/>
        <v>-1.4277618977641298</v>
      </c>
      <c r="G57" s="313">
        <f t="shared" si="10"/>
        <v>-4.8589177171218907</v>
      </c>
      <c r="H57" s="313">
        <f t="shared" si="10"/>
        <v>113.89708391870298</v>
      </c>
      <c r="I57" s="313">
        <f t="shared" si="10"/>
        <v>1.4462339108130473</v>
      </c>
      <c r="J57" s="313">
        <f t="shared" si="10"/>
        <v>104.22519574065807</v>
      </c>
      <c r="K57" s="265"/>
    </row>
    <row r="59" spans="1:16" ht="16" thickBot="1">
      <c r="B59" s="252" t="s">
        <v>158</v>
      </c>
      <c r="C59" s="253">
        <v>8961019</v>
      </c>
      <c r="D59" s="69" t="s">
        <v>122</v>
      </c>
      <c r="E59" s="231" t="s">
        <v>160</v>
      </c>
    </row>
    <row r="60" spans="1:16">
      <c r="B60" s="246" t="s">
        <v>113</v>
      </c>
      <c r="C60" s="247">
        <f>K53</f>
        <v>8961027</v>
      </c>
      <c r="D60" s="175">
        <f>C59-C60</f>
        <v>-8</v>
      </c>
      <c r="E60" s="197">
        <f>C59</f>
        <v>8961019</v>
      </c>
    </row>
    <row r="61" spans="1:16">
      <c r="B61" s="248" t="s">
        <v>114</v>
      </c>
      <c r="C61" s="249">
        <f>K36</f>
        <v>7561693</v>
      </c>
      <c r="D61" s="245" t="s">
        <v>178</v>
      </c>
      <c r="E61" s="197">
        <f>E60*0.85</f>
        <v>7616866.1499999994</v>
      </c>
    </row>
    <row r="62" spans="1:16">
      <c r="B62" s="248" t="s">
        <v>115</v>
      </c>
      <c r="C62" s="249">
        <f>K51</f>
        <v>1399334</v>
      </c>
      <c r="E62" s="197">
        <f>E60*0.15</f>
        <v>1344152.8499999999</v>
      </c>
    </row>
    <row r="63" spans="1:16" ht="16" thickBot="1">
      <c r="B63" s="250" t="s">
        <v>107</v>
      </c>
      <c r="C63" s="251">
        <f>C62/C60</f>
        <v>0.15615777075551721</v>
      </c>
    </row>
    <row r="65" spans="2:10" ht="16" thickBot="1"/>
    <row r="66" spans="2:10" ht="75">
      <c r="B66" s="289" t="s">
        <v>177</v>
      </c>
      <c r="C66" s="290"/>
      <c r="D66" s="291" t="s">
        <v>183</v>
      </c>
      <c r="E66" s="291" t="s">
        <v>21</v>
      </c>
      <c r="F66" s="291" t="s">
        <v>184</v>
      </c>
      <c r="G66" s="291" t="s">
        <v>81</v>
      </c>
      <c r="H66" s="291" t="s">
        <v>185</v>
      </c>
      <c r="I66" s="292" t="s">
        <v>83</v>
      </c>
    </row>
    <row r="67" spans="2:10">
      <c r="B67" s="293"/>
      <c r="C67" s="287"/>
      <c r="D67" s="288">
        <f t="shared" ref="D67:I67" si="11">(D68/$J$68)</f>
        <v>0.20860673010301056</v>
      </c>
      <c r="E67" s="288">
        <f t="shared" si="11"/>
        <v>0.12201745265960427</v>
      </c>
      <c r="F67" s="288">
        <f t="shared" si="11"/>
        <v>0.15511269237042383</v>
      </c>
      <c r="G67" s="288">
        <f t="shared" si="11"/>
        <v>0.19268406202698243</v>
      </c>
      <c r="H67" s="288">
        <f t="shared" si="11"/>
        <v>0.12901424867438849</v>
      </c>
      <c r="I67" s="294">
        <f t="shared" si="11"/>
        <v>0.19256481416559043</v>
      </c>
      <c r="J67" s="209">
        <f>SUM(D67:I67)</f>
        <v>1</v>
      </c>
    </row>
    <row r="68" spans="2:10" ht="16" thickBot="1">
      <c r="B68" s="295"/>
      <c r="C68" s="296"/>
      <c r="D68" s="297">
        <f t="shared" ref="D68:I68" si="12">D53</f>
        <v>1660137</v>
      </c>
      <c r="E68" s="297">
        <f t="shared" si="12"/>
        <v>971041</v>
      </c>
      <c r="F68" s="297">
        <f t="shared" si="12"/>
        <v>1234420</v>
      </c>
      <c r="G68" s="297">
        <f t="shared" si="12"/>
        <v>1533421</v>
      </c>
      <c r="H68" s="297">
        <f t="shared" si="12"/>
        <v>1026723</v>
      </c>
      <c r="I68" s="298">
        <f t="shared" si="12"/>
        <v>1532472</v>
      </c>
      <c r="J68" s="197">
        <f>SUM(D68:I68)</f>
        <v>7958214</v>
      </c>
    </row>
    <row r="70" spans="2:10">
      <c r="D70" s="208">
        <f>D67+F67</f>
        <v>0.36371942247343436</v>
      </c>
    </row>
    <row r="71" spans="2:10">
      <c r="D71" s="208">
        <f>E67+G67+H67</f>
        <v>0.44371576336097518</v>
      </c>
    </row>
  </sheetData>
  <phoneticPr fontId="3" type="noConversion"/>
  <pageMargins left="0.75000000000000011" right="0.75000000000000011" top="1" bottom="1" header="0.5" footer="0.5"/>
  <pageSetup paperSize="9" scale="68" fitToWidth="2" fitToHeight="2"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pageSetUpPr fitToPage="1"/>
  </sheetPr>
  <dimension ref="A1:O70"/>
  <sheetViews>
    <sheetView tabSelected="1" workbookViewId="0">
      <pane ySplit="5" topLeftCell="A6" activePane="bottomLeft" state="frozen"/>
      <selection activeCell="M58" sqref="M58"/>
      <selection pane="bottomLeft" activeCell="B23" sqref="A23:XFD23"/>
    </sheetView>
  </sheetViews>
  <sheetFormatPr baseColWidth="10" defaultRowHeight="15" x14ac:dyDescent="0"/>
  <cols>
    <col min="2" max="2" width="16" customWidth="1"/>
    <col min="3" max="3" width="12.33203125" customWidth="1"/>
    <col min="4" max="4" width="16" customWidth="1"/>
    <col min="5" max="5" width="13.83203125" bestFit="1" customWidth="1"/>
    <col min="6" max="8" width="12.83203125" bestFit="1" customWidth="1"/>
    <col min="9" max="9" width="12.33203125" customWidth="1"/>
    <col min="10" max="10" width="12.83203125" bestFit="1" customWidth="1"/>
    <col min="11" max="11" width="16.1640625" customWidth="1"/>
    <col min="12" max="12" width="14.5" customWidth="1"/>
    <col min="14" max="14" width="15.1640625" customWidth="1"/>
    <col min="15" max="15" width="12.6640625" customWidth="1"/>
    <col min="16" max="16" width="12.83203125" customWidth="1"/>
  </cols>
  <sheetData>
    <row r="1" spans="1:15" ht="17">
      <c r="A1" s="6" t="s">
        <v>18</v>
      </c>
      <c r="B1" s="7"/>
      <c r="C1" s="7"/>
      <c r="D1" s="7"/>
      <c r="E1" s="7"/>
      <c r="F1" s="7"/>
      <c r="G1" s="7"/>
      <c r="H1" s="7"/>
      <c r="I1" s="7"/>
      <c r="J1" s="7"/>
      <c r="K1" s="7"/>
      <c r="L1" s="7"/>
    </row>
    <row r="2" spans="1:15" ht="17">
      <c r="A2" s="6" t="s">
        <v>40</v>
      </c>
      <c r="B2" s="7"/>
      <c r="C2" s="7"/>
      <c r="D2" s="7"/>
      <c r="E2" s="7"/>
      <c r="F2" s="7"/>
      <c r="G2" s="7"/>
      <c r="H2" s="7"/>
      <c r="I2" s="7"/>
      <c r="J2" s="7"/>
      <c r="K2" s="7"/>
      <c r="L2" s="7"/>
    </row>
    <row r="3" spans="1:15" ht="17">
      <c r="A3" s="225" t="s">
        <v>41</v>
      </c>
      <c r="B3" s="226"/>
      <c r="C3" s="227" t="s">
        <v>76</v>
      </c>
      <c r="D3" s="226"/>
      <c r="E3" s="7"/>
      <c r="F3" s="7"/>
      <c r="G3" s="7"/>
      <c r="H3" s="7"/>
      <c r="I3" s="7"/>
      <c r="J3" s="7"/>
      <c r="K3" s="7"/>
      <c r="L3" s="7"/>
    </row>
    <row r="4" spans="1:15" ht="16" thickBot="1">
      <c r="A4" s="7"/>
      <c r="B4" s="7"/>
      <c r="C4" s="7"/>
      <c r="D4" s="7"/>
      <c r="E4" s="7"/>
      <c r="F4" s="7"/>
      <c r="G4" s="7"/>
      <c r="H4" s="7"/>
      <c r="I4" s="7"/>
      <c r="J4" s="7"/>
      <c r="K4" s="7"/>
      <c r="L4" s="7"/>
    </row>
    <row r="5" spans="1:15" ht="48" customHeight="1" thickBot="1">
      <c r="A5" s="7"/>
      <c r="B5" s="90" t="s">
        <v>19</v>
      </c>
      <c r="C5" s="11" t="s">
        <v>42</v>
      </c>
      <c r="D5" s="11" t="s">
        <v>77</v>
      </c>
      <c r="E5" s="11" t="s">
        <v>78</v>
      </c>
      <c r="F5" s="11" t="s">
        <v>56</v>
      </c>
      <c r="G5" s="11" t="s">
        <v>74</v>
      </c>
      <c r="H5" s="11" t="s">
        <v>75</v>
      </c>
      <c r="I5" s="11" t="s">
        <v>3</v>
      </c>
      <c r="J5" s="11" t="s">
        <v>4</v>
      </c>
      <c r="K5" s="11" t="s">
        <v>5</v>
      </c>
      <c r="L5" s="11" t="s">
        <v>48</v>
      </c>
      <c r="M5" s="142"/>
    </row>
    <row r="6" spans="1:15" ht="16" thickBot="1">
      <c r="A6" s="12" t="s">
        <v>44</v>
      </c>
      <c r="B6" s="89" t="s">
        <v>26</v>
      </c>
      <c r="C6" s="78">
        <f>meagre!K6</f>
        <v>500183</v>
      </c>
      <c r="D6" s="77">
        <f>amberjack!K6</f>
        <v>296416</v>
      </c>
      <c r="E6" s="65">
        <f>pikeperch!K6</f>
        <v>15000</v>
      </c>
      <c r="F6" s="65">
        <f>halibut!K6</f>
        <v>5040</v>
      </c>
      <c r="G6" s="65">
        <f>wreckfish!K6</f>
        <v>90532</v>
      </c>
      <c r="H6" s="65">
        <f>mullet!K6</f>
        <v>24965</v>
      </c>
      <c r="I6" s="195">
        <f>'Partner per WP'!I6</f>
        <v>125202</v>
      </c>
      <c r="J6" s="65">
        <f>'Partner per WP'!C6</f>
        <v>225082</v>
      </c>
      <c r="K6" s="62">
        <f>'Partner per WP'!J6</f>
        <v>92684</v>
      </c>
      <c r="L6" s="300">
        <f>SUM(C6:K6)</f>
        <v>1375104</v>
      </c>
      <c r="M6" s="238"/>
      <c r="N6" s="375"/>
      <c r="O6" s="376"/>
    </row>
    <row r="7" spans="1:15" ht="16" thickBot="1">
      <c r="A7" s="7"/>
      <c r="B7" s="192" t="s">
        <v>126</v>
      </c>
      <c r="C7" s="79">
        <f>meagre!K7</f>
        <v>140460</v>
      </c>
      <c r="D7" s="80">
        <f>amberjack!K7</f>
        <v>456113</v>
      </c>
      <c r="E7" s="66">
        <f>pikeperch!K7</f>
        <v>10000</v>
      </c>
      <c r="F7" s="66">
        <f>halibut!K7</f>
        <v>0</v>
      </c>
      <c r="G7" s="66">
        <f>wreckfish!K7</f>
        <v>2000</v>
      </c>
      <c r="H7" s="66">
        <f>mullet!K7</f>
        <v>45000</v>
      </c>
      <c r="I7" s="66">
        <f>'Partner per WP'!I7</f>
        <v>0</v>
      </c>
      <c r="J7" s="66">
        <f>'Partner per WP'!C7</f>
        <v>11640</v>
      </c>
      <c r="K7" s="63">
        <f>'Partner per WP'!J7</f>
        <v>0</v>
      </c>
      <c r="L7" s="300">
        <f t="shared" ref="L7:L34" si="0">SUM(C7:K7)</f>
        <v>665213</v>
      </c>
      <c r="M7" s="238"/>
      <c r="N7" s="375"/>
      <c r="O7" s="376"/>
    </row>
    <row r="8" spans="1:15" ht="16" thickBot="1">
      <c r="A8" s="7"/>
      <c r="B8" s="84" t="s">
        <v>27</v>
      </c>
      <c r="C8" s="79">
        <f>meagre!K8</f>
        <v>410206</v>
      </c>
      <c r="D8" s="80">
        <f>amberjack!K8</f>
        <v>0</v>
      </c>
      <c r="E8" s="66">
        <f>pikeperch!K8</f>
        <v>30000</v>
      </c>
      <c r="F8" s="66">
        <f>halibut!K8</f>
        <v>0</v>
      </c>
      <c r="G8" s="66">
        <f>wreckfish!K8</f>
        <v>4000</v>
      </c>
      <c r="H8" s="66">
        <f>mullet!K8</f>
        <v>100000</v>
      </c>
      <c r="I8" s="66">
        <f>'Partner per WP'!I8</f>
        <v>163000</v>
      </c>
      <c r="J8" s="66">
        <f>'Partner per WP'!C8</f>
        <v>27235</v>
      </c>
      <c r="K8" s="63">
        <f>'Partner per WP'!J8</f>
        <v>26211</v>
      </c>
      <c r="L8" s="300">
        <f t="shared" si="0"/>
        <v>760652</v>
      </c>
      <c r="M8" s="238"/>
      <c r="N8" s="375"/>
      <c r="O8" s="376"/>
    </row>
    <row r="9" spans="1:15" ht="16" thickBot="1">
      <c r="A9" s="7"/>
      <c r="B9" s="85" t="s">
        <v>28</v>
      </c>
      <c r="C9" s="79">
        <f>meagre!K9</f>
        <v>0</v>
      </c>
      <c r="D9" s="80">
        <f>amberjack!K9</f>
        <v>111200</v>
      </c>
      <c r="E9" s="66">
        <f>pikeperch!K9</f>
        <v>0</v>
      </c>
      <c r="F9" s="66">
        <f>halibut!K9</f>
        <v>0</v>
      </c>
      <c r="G9" s="66">
        <f>wreckfish!K9</f>
        <v>0</v>
      </c>
      <c r="H9" s="66">
        <f>mullet!K9</f>
        <v>306509</v>
      </c>
      <c r="I9" s="66">
        <f>'Partner per WP'!I9</f>
        <v>0</v>
      </c>
      <c r="J9" s="66">
        <f>'Partner per WP'!C9</f>
        <v>12352</v>
      </c>
      <c r="K9" s="63"/>
      <c r="L9" s="300">
        <f t="shared" si="0"/>
        <v>430061</v>
      </c>
      <c r="M9" s="238"/>
      <c r="N9" s="375"/>
      <c r="O9" s="376"/>
    </row>
    <row r="10" spans="1:15" ht="16" thickBot="1">
      <c r="A10" s="7"/>
      <c r="B10" s="85" t="s">
        <v>29</v>
      </c>
      <c r="C10" s="79">
        <f>meagre!K10</f>
        <v>112804</v>
      </c>
      <c r="D10" s="80">
        <f>amberjack!K10</f>
        <v>94508</v>
      </c>
      <c r="E10" s="66">
        <f>pikeperch!K10</f>
        <v>0</v>
      </c>
      <c r="F10" s="66">
        <f>halibut!K10</f>
        <v>0</v>
      </c>
      <c r="G10" s="66">
        <f>wreckfish!K10</f>
        <v>0</v>
      </c>
      <c r="H10" s="66">
        <f>mullet!K10</f>
        <v>0</v>
      </c>
      <c r="I10" s="66">
        <f>'Partner per WP'!I10</f>
        <v>0</v>
      </c>
      <c r="J10" s="66">
        <f>'Partner per WP'!C10</f>
        <v>9696</v>
      </c>
      <c r="K10" s="63">
        <f>'Partner per WP'!J10</f>
        <v>0</v>
      </c>
      <c r="L10" s="300">
        <f t="shared" si="0"/>
        <v>217008</v>
      </c>
      <c r="M10" s="238"/>
      <c r="N10" s="375"/>
      <c r="O10" s="376"/>
    </row>
    <row r="11" spans="1:15" ht="16" thickBot="1">
      <c r="A11" s="7"/>
      <c r="B11" s="193" t="s">
        <v>127</v>
      </c>
      <c r="C11" s="79">
        <f>meagre!K11</f>
        <v>0</v>
      </c>
      <c r="D11" s="80">
        <f>amberjack!K11</f>
        <v>0</v>
      </c>
      <c r="E11" s="66">
        <f>pikeperch!K11</f>
        <v>0</v>
      </c>
      <c r="F11" s="66">
        <f>halibut!K11</f>
        <v>0</v>
      </c>
      <c r="G11" s="66">
        <f>wreckfish!K11</f>
        <v>0</v>
      </c>
      <c r="H11" s="66">
        <f>mullet!K11</f>
        <v>0</v>
      </c>
      <c r="I11" s="195">
        <f>'Partner per WP'!I11</f>
        <v>281958</v>
      </c>
      <c r="J11" s="80">
        <f>'Partner per WP'!C11</f>
        <v>18000</v>
      </c>
      <c r="K11" s="63">
        <f>'Partner per WP'!J11</f>
        <v>0</v>
      </c>
      <c r="L11" s="300">
        <f t="shared" si="0"/>
        <v>299958</v>
      </c>
      <c r="M11" s="238"/>
      <c r="N11" s="375"/>
      <c r="O11" s="376"/>
    </row>
    <row r="12" spans="1:15" ht="16" thickBot="1">
      <c r="A12" s="7"/>
      <c r="B12" s="84" t="s">
        <v>30</v>
      </c>
      <c r="C12" s="79">
        <f>meagre!K12</f>
        <v>0</v>
      </c>
      <c r="D12" s="80">
        <f>amberjack!K12</f>
        <v>0</v>
      </c>
      <c r="E12" s="66">
        <f>pikeperch!K12</f>
        <v>0</v>
      </c>
      <c r="F12" s="66">
        <f>halibut!K12</f>
        <v>556260</v>
      </c>
      <c r="G12" s="66">
        <f>wreckfish!K12</f>
        <v>0</v>
      </c>
      <c r="H12" s="66">
        <f>mullet!K12</f>
        <v>0</v>
      </c>
      <c r="I12" s="66">
        <f>'Partner per WP'!I12</f>
        <v>0</v>
      </c>
      <c r="J12" s="66">
        <f>'Partner per WP'!C12</f>
        <v>15000</v>
      </c>
      <c r="K12" s="63">
        <f>'Partner per WP'!J12</f>
        <v>21000</v>
      </c>
      <c r="L12" s="300">
        <f t="shared" si="0"/>
        <v>592260</v>
      </c>
      <c r="M12" s="238"/>
      <c r="N12" s="375"/>
      <c r="O12" s="376"/>
    </row>
    <row r="13" spans="1:15" ht="16" thickBot="1">
      <c r="A13" s="7"/>
      <c r="B13" s="84" t="s">
        <v>31</v>
      </c>
      <c r="C13" s="79">
        <f>meagre!K13</f>
        <v>0</v>
      </c>
      <c r="D13" s="80">
        <f>amberjack!K13</f>
        <v>244431</v>
      </c>
      <c r="E13" s="66">
        <f>pikeperch!K13</f>
        <v>0</v>
      </c>
      <c r="F13" s="66">
        <f>halibut!K13</f>
        <v>0</v>
      </c>
      <c r="G13" s="66">
        <f>wreckfish!K13</f>
        <v>159270</v>
      </c>
      <c r="H13" s="66">
        <f>mullet!K13</f>
        <v>0</v>
      </c>
      <c r="I13" s="66">
        <f>'Partner per WP'!I13</f>
        <v>0</v>
      </c>
      <c r="J13" s="66">
        <f>'Partner per WP'!C13</f>
        <v>7300</v>
      </c>
      <c r="K13" s="63">
        <f>'Partner per WP'!J13</f>
        <v>19200</v>
      </c>
      <c r="L13" s="300">
        <f t="shared" si="0"/>
        <v>430201</v>
      </c>
      <c r="M13" s="238"/>
      <c r="N13" s="375"/>
      <c r="O13" s="376"/>
    </row>
    <row r="14" spans="1:15" ht="16" thickBot="1">
      <c r="A14" s="7"/>
      <c r="B14" s="84" t="s">
        <v>59</v>
      </c>
      <c r="C14" s="79">
        <f>meagre!K14</f>
        <v>0</v>
      </c>
      <c r="D14" s="80">
        <f>amberjack!K14</f>
        <v>0</v>
      </c>
      <c r="E14" s="66">
        <f>pikeperch!K14</f>
        <v>198040</v>
      </c>
      <c r="F14" s="66">
        <f>halibut!K14</f>
        <v>0</v>
      </c>
      <c r="G14" s="66">
        <f>wreckfish!K14</f>
        <v>0</v>
      </c>
      <c r="H14" s="66">
        <f>mullet!K14</f>
        <v>0</v>
      </c>
      <c r="I14" s="66">
        <f>'Partner per WP'!I14</f>
        <v>0</v>
      </c>
      <c r="J14" s="66">
        <f>'Partner per WP'!C14</f>
        <v>14780</v>
      </c>
      <c r="K14" s="63">
        <v>21120</v>
      </c>
      <c r="L14" s="300">
        <f t="shared" si="0"/>
        <v>233940</v>
      </c>
      <c r="M14" s="238"/>
      <c r="N14" s="375"/>
      <c r="O14" s="376"/>
    </row>
    <row r="15" spans="1:15" ht="16" thickBot="1">
      <c r="A15" s="7"/>
      <c r="B15" s="84" t="s">
        <v>123</v>
      </c>
      <c r="C15" s="79">
        <f>meagre!K15</f>
        <v>0</v>
      </c>
      <c r="D15" s="80">
        <f>amberjack!K15</f>
        <v>0</v>
      </c>
      <c r="E15" s="66">
        <f>pikeperch!K15</f>
        <v>0</v>
      </c>
      <c r="F15" s="66">
        <f>halibut!K15</f>
        <v>0</v>
      </c>
      <c r="G15" s="66">
        <f>wreckfish!K15</f>
        <v>0</v>
      </c>
      <c r="H15" s="66">
        <f>mullet!K15</f>
        <v>0</v>
      </c>
      <c r="I15" s="66">
        <f>'Partner per WP'!I15</f>
        <v>263776</v>
      </c>
      <c r="J15" s="66">
        <f>'Partner per WP'!C15</f>
        <v>15353</v>
      </c>
      <c r="K15" s="63">
        <f>'Partner per WP'!J15</f>
        <v>0</v>
      </c>
      <c r="L15" s="300">
        <f t="shared" si="0"/>
        <v>279129</v>
      </c>
      <c r="M15" s="238"/>
      <c r="N15" s="375"/>
      <c r="O15" s="376"/>
    </row>
    <row r="16" spans="1:15" ht="16" thickBot="1">
      <c r="A16" s="7"/>
      <c r="B16" s="84" t="s">
        <v>32</v>
      </c>
      <c r="C16" s="79">
        <f>meagre!K16</f>
        <v>0</v>
      </c>
      <c r="D16" s="80">
        <f>amberjack!K16</f>
        <v>0</v>
      </c>
      <c r="E16" s="66">
        <f>pikeperch!K16</f>
        <v>0</v>
      </c>
      <c r="F16" s="66">
        <f>halibut!K16</f>
        <v>0</v>
      </c>
      <c r="G16" s="66">
        <f>wreckfish!K16</f>
        <v>0</v>
      </c>
      <c r="H16" s="66">
        <f>mullet!K16</f>
        <v>0</v>
      </c>
      <c r="I16" s="66">
        <f>'Partner per WP'!I16</f>
        <v>285853</v>
      </c>
      <c r="J16" s="66">
        <f>'Partner per WP'!C16</f>
        <v>12260</v>
      </c>
      <c r="K16" s="63">
        <f>'Partner per WP'!J16</f>
        <v>0</v>
      </c>
      <c r="L16" s="300">
        <f t="shared" si="0"/>
        <v>298113</v>
      </c>
      <c r="M16" s="238"/>
      <c r="N16" s="375"/>
      <c r="O16" s="376"/>
    </row>
    <row r="17" spans="1:15" ht="16" thickBot="1">
      <c r="A17" s="7"/>
      <c r="B17" s="84" t="s">
        <v>33</v>
      </c>
      <c r="C17" s="79">
        <f>meagre!K17</f>
        <v>0</v>
      </c>
      <c r="D17" s="80">
        <f>amberjack!K17</f>
        <v>0</v>
      </c>
      <c r="E17" s="66">
        <f>pikeperch!K17</f>
        <v>0</v>
      </c>
      <c r="F17" s="66">
        <f>halibut!K17</f>
        <v>0</v>
      </c>
      <c r="G17" s="66">
        <f>wreckfish!K17</f>
        <v>0</v>
      </c>
      <c r="H17" s="66">
        <f>mullet!K17</f>
        <v>0</v>
      </c>
      <c r="I17" s="66">
        <f>'Partner per WP'!I17</f>
        <v>50024</v>
      </c>
      <c r="J17" s="66">
        <f>'Partner per WP'!C17</f>
        <v>8350</v>
      </c>
      <c r="K17" s="63">
        <f>'Partner per WP'!J17</f>
        <v>29024</v>
      </c>
      <c r="L17" s="300">
        <f t="shared" si="0"/>
        <v>87398</v>
      </c>
      <c r="M17" s="238"/>
      <c r="N17" s="375"/>
      <c r="O17" s="376"/>
    </row>
    <row r="18" spans="1:15" ht="16" thickBot="1">
      <c r="A18" s="7"/>
      <c r="B18" s="86" t="s">
        <v>124</v>
      </c>
      <c r="C18" s="79">
        <f>meagre!K18</f>
        <v>0</v>
      </c>
      <c r="D18" s="80">
        <f>amberjack!K18</f>
        <v>125800</v>
      </c>
      <c r="E18" s="66">
        <f>pikeperch!K18</f>
        <v>0</v>
      </c>
      <c r="F18" s="66">
        <f>halibut!K18</f>
        <v>0</v>
      </c>
      <c r="G18" s="66">
        <f>wreckfish!K18</f>
        <v>0</v>
      </c>
      <c r="H18" s="66">
        <f>mullet!K18</f>
        <v>31778</v>
      </c>
      <c r="I18" s="66">
        <f>'Partner per WP'!I18</f>
        <v>0</v>
      </c>
      <c r="J18" s="66">
        <f>'Partner per WP'!C18</f>
        <v>11499</v>
      </c>
      <c r="K18" s="63">
        <f>'Partner per WP'!J18</f>
        <v>19312</v>
      </c>
      <c r="L18" s="300">
        <f t="shared" si="0"/>
        <v>188389</v>
      </c>
      <c r="M18" s="238"/>
      <c r="N18" s="375"/>
      <c r="O18" s="376"/>
    </row>
    <row r="19" spans="1:15" ht="16" thickBot="1">
      <c r="A19" s="7"/>
      <c r="B19" s="85" t="s">
        <v>34</v>
      </c>
      <c r="C19" s="79">
        <f>meagre!K19</f>
        <v>29872</v>
      </c>
      <c r="D19" s="80">
        <f>amberjack!K19</f>
        <v>29970</v>
      </c>
      <c r="E19" s="66">
        <f>pikeperch!K19</f>
        <v>0</v>
      </c>
      <c r="F19" s="66">
        <f>halibut!K19</f>
        <v>0</v>
      </c>
      <c r="G19" s="66">
        <f>wreckfish!K19</f>
        <v>28600</v>
      </c>
      <c r="H19" s="66">
        <f>mullet!K19</f>
        <v>6908</v>
      </c>
      <c r="I19" s="66">
        <f>'Partner per WP'!I19</f>
        <v>0</v>
      </c>
      <c r="J19" s="66">
        <f>'Partner per WP'!C19</f>
        <v>8000</v>
      </c>
      <c r="K19" s="63">
        <f>'Partner per WP'!J19</f>
        <v>0</v>
      </c>
      <c r="L19" s="300">
        <f t="shared" si="0"/>
        <v>103350</v>
      </c>
      <c r="M19" s="238"/>
      <c r="N19" s="375"/>
      <c r="O19" s="376"/>
    </row>
    <row r="20" spans="1:15" ht="16" thickBot="1">
      <c r="A20" s="7"/>
      <c r="B20" s="85" t="s">
        <v>35</v>
      </c>
      <c r="C20" s="79">
        <f>meagre!K20</f>
        <v>25000</v>
      </c>
      <c r="D20" s="80">
        <f>amberjack!K20</f>
        <v>113556</v>
      </c>
      <c r="E20" s="66">
        <f>pikeperch!K20</f>
        <v>20000</v>
      </c>
      <c r="F20" s="66">
        <f>halibut!K20</f>
        <v>20000</v>
      </c>
      <c r="G20" s="66">
        <f>wreckfish!K20</f>
        <v>3360</v>
      </c>
      <c r="H20" s="66">
        <f>mullet!K20</f>
        <v>12500</v>
      </c>
      <c r="I20" s="66">
        <f>'Partner per WP'!I20</f>
        <v>35000</v>
      </c>
      <c r="J20" s="66">
        <f>'Partner per WP'!C20</f>
        <v>8104</v>
      </c>
      <c r="K20" s="63">
        <f>'Partner per WP'!J20</f>
        <v>0</v>
      </c>
      <c r="L20" s="300">
        <f t="shared" si="0"/>
        <v>237520</v>
      </c>
      <c r="M20" s="238"/>
      <c r="N20" s="375"/>
      <c r="O20" s="376"/>
    </row>
    <row r="21" spans="1:15" ht="16" thickBot="1">
      <c r="A21" s="7"/>
      <c r="B21" s="84" t="s">
        <v>36</v>
      </c>
      <c r="C21" s="79">
        <f>meagre!K21</f>
        <v>0</v>
      </c>
      <c r="D21" s="80">
        <f>amberjack!K21</f>
        <v>0</v>
      </c>
      <c r="E21" s="66">
        <f>pikeperch!K21</f>
        <v>211008</v>
      </c>
      <c r="F21" s="66">
        <f>halibut!K21</f>
        <v>0</v>
      </c>
      <c r="G21" s="66">
        <f>wreckfish!K21</f>
        <v>0</v>
      </c>
      <c r="H21" s="66">
        <f>mullet!K21</f>
        <v>0</v>
      </c>
      <c r="I21" s="66">
        <f>'Partner per WP'!I21</f>
        <v>0</v>
      </c>
      <c r="J21" s="66">
        <f>'Partner per WP'!C21</f>
        <v>8208</v>
      </c>
      <c r="K21" s="63">
        <f>'Partner per WP'!J21</f>
        <v>0</v>
      </c>
      <c r="L21" s="300">
        <f t="shared" si="0"/>
        <v>219216</v>
      </c>
      <c r="M21" s="238"/>
      <c r="N21" s="375"/>
      <c r="O21" s="376"/>
    </row>
    <row r="22" spans="1:15" ht="16" thickBot="1">
      <c r="A22" s="7"/>
      <c r="B22" s="84" t="s">
        <v>37</v>
      </c>
      <c r="C22" s="79">
        <f>meagre!K22</f>
        <v>0</v>
      </c>
      <c r="D22" s="80">
        <f>amberjack!K22</f>
        <v>0</v>
      </c>
      <c r="E22" s="66">
        <f>pikeperch!K22</f>
        <v>0</v>
      </c>
      <c r="F22" s="66">
        <f>halibut!K22</f>
        <v>144025</v>
      </c>
      <c r="G22" s="66">
        <f>wreckfish!K22</f>
        <v>0</v>
      </c>
      <c r="H22" s="66">
        <f>mullet!K22</f>
        <v>0</v>
      </c>
      <c r="I22" s="66">
        <f>'Partner per WP'!I22</f>
        <v>0</v>
      </c>
      <c r="J22" s="66">
        <f>'Partner per WP'!C22</f>
        <v>8400</v>
      </c>
      <c r="K22" s="63">
        <f>'Partner per WP'!J22</f>
        <v>0</v>
      </c>
      <c r="L22" s="300">
        <f t="shared" si="0"/>
        <v>152425</v>
      </c>
      <c r="M22" s="238"/>
      <c r="N22" s="375"/>
      <c r="O22" s="376"/>
    </row>
    <row r="23" spans="1:15" ht="16" thickBot="1">
      <c r="A23" s="7"/>
      <c r="B23" s="84" t="s">
        <v>0</v>
      </c>
      <c r="C23" s="79">
        <f>meagre!K23</f>
        <v>0</v>
      </c>
      <c r="D23" s="80">
        <f>amberjack!K23</f>
        <v>0</v>
      </c>
      <c r="E23" s="66">
        <f>pikeperch!K23</f>
        <v>0</v>
      </c>
      <c r="F23" s="66">
        <f>halibut!K23</f>
        <v>0</v>
      </c>
      <c r="G23" s="66">
        <f>wreckfish!K23</f>
        <v>0</v>
      </c>
      <c r="H23" s="66">
        <f>mullet!K23</f>
        <v>62401</v>
      </c>
      <c r="I23" s="66">
        <f>'Partner per WP'!I23</f>
        <v>93330</v>
      </c>
      <c r="J23" s="66">
        <f>'Partner per WP'!C23</f>
        <v>9520</v>
      </c>
      <c r="K23" s="63">
        <f>'Partner per WP'!J23</f>
        <v>88368</v>
      </c>
      <c r="L23" s="300">
        <f t="shared" si="0"/>
        <v>253619</v>
      </c>
      <c r="M23" s="238"/>
      <c r="N23" s="375"/>
      <c r="O23" s="376"/>
    </row>
    <row r="24" spans="1:15" ht="16" thickBot="1">
      <c r="A24" s="7"/>
      <c r="B24" s="85" t="s">
        <v>1</v>
      </c>
      <c r="C24" s="79">
        <f>meagre!K24</f>
        <v>0</v>
      </c>
      <c r="D24" s="80">
        <f>amberjack!K24</f>
        <v>0</v>
      </c>
      <c r="E24" s="66">
        <f>pikeperch!K24</f>
        <v>0</v>
      </c>
      <c r="F24" s="66">
        <f>halibut!K24</f>
        <v>0</v>
      </c>
      <c r="G24" s="66">
        <f>wreckfish!K24</f>
        <v>138799</v>
      </c>
      <c r="H24" s="66">
        <f>mullet!K24</f>
        <v>0</v>
      </c>
      <c r="I24" s="66">
        <f>'Partner per WP'!I24</f>
        <v>0</v>
      </c>
      <c r="J24" s="66">
        <f>'Partner per WP'!C24</f>
        <v>8501</v>
      </c>
      <c r="K24" s="63">
        <f>'Partner per WP'!J24</f>
        <v>0</v>
      </c>
      <c r="L24" s="300">
        <f t="shared" si="0"/>
        <v>147300</v>
      </c>
      <c r="M24" s="238"/>
      <c r="N24" s="375"/>
      <c r="O24" s="376"/>
    </row>
    <row r="25" spans="1:15" ht="16" thickBot="1">
      <c r="A25" s="7"/>
      <c r="B25" s="84" t="s">
        <v>2</v>
      </c>
      <c r="C25" s="79">
        <f>meagre!K25</f>
        <v>44000</v>
      </c>
      <c r="D25" s="80">
        <f>amberjack!K25</f>
        <v>18225</v>
      </c>
      <c r="E25" s="66">
        <f>pikeperch!K25</f>
        <v>0</v>
      </c>
      <c r="F25" s="66">
        <f>halibut!K25</f>
        <v>8000</v>
      </c>
      <c r="G25" s="66">
        <f>wreckfish!K25</f>
        <v>0</v>
      </c>
      <c r="H25" s="66">
        <f>mullet!K25</f>
        <v>0</v>
      </c>
      <c r="I25" s="66">
        <f>'Partner per WP'!I25</f>
        <v>0</v>
      </c>
      <c r="J25" s="66">
        <f>'Partner per WP'!C25</f>
        <v>14900</v>
      </c>
      <c r="K25" s="63">
        <f>'Partner per WP'!J25</f>
        <v>0</v>
      </c>
      <c r="L25" s="300">
        <f t="shared" si="0"/>
        <v>85125</v>
      </c>
      <c r="M25" s="238"/>
      <c r="N25" s="375"/>
      <c r="O25" s="376"/>
    </row>
    <row r="26" spans="1:15" ht="16" thickBot="1">
      <c r="A26" s="7"/>
      <c r="B26" s="87" t="s">
        <v>38</v>
      </c>
      <c r="C26" s="79">
        <f>meagre!K26</f>
        <v>8000</v>
      </c>
      <c r="D26" s="80">
        <f>amberjack!K26</f>
        <v>0</v>
      </c>
      <c r="E26" s="66">
        <f>pikeperch!K26</f>
        <v>211794</v>
      </c>
      <c r="F26" s="66">
        <f>halibut!K26</f>
        <v>0</v>
      </c>
      <c r="G26" s="66">
        <f>wreckfish!K26</f>
        <v>0</v>
      </c>
      <c r="H26" s="66">
        <f>mullet!K26</f>
        <v>0</v>
      </c>
      <c r="I26" s="66">
        <f>'Partner per WP'!I26</f>
        <v>0</v>
      </c>
      <c r="J26" s="66">
        <f>'Partner per WP'!C26</f>
        <v>8703</v>
      </c>
      <c r="K26" s="63">
        <f>'Partner per WP'!J26</f>
        <v>0</v>
      </c>
      <c r="L26" s="300">
        <f t="shared" si="0"/>
        <v>228497</v>
      </c>
      <c r="M26" s="238"/>
      <c r="N26" s="375"/>
      <c r="O26" s="376"/>
    </row>
    <row r="27" spans="1:15" ht="16" thickBot="1">
      <c r="A27" s="7"/>
      <c r="B27" s="194" t="s">
        <v>130</v>
      </c>
      <c r="C27" s="79">
        <f>meagre!K27</f>
        <v>0</v>
      </c>
      <c r="D27" s="80">
        <f>amberjack!K27</f>
        <v>0</v>
      </c>
      <c r="E27" s="66">
        <f>pikeperch!K27</f>
        <v>0</v>
      </c>
      <c r="F27" s="66">
        <f>halibut!K27</f>
        <v>117636</v>
      </c>
      <c r="G27" s="66">
        <f>wreckfish!K27</f>
        <v>0</v>
      </c>
      <c r="H27" s="66">
        <f>mullet!K27</f>
        <v>0</v>
      </c>
      <c r="I27" s="66">
        <f>'Partner per WP'!I27</f>
        <v>0</v>
      </c>
      <c r="J27" s="66">
        <f>'Partner per WP'!C27</f>
        <v>9616</v>
      </c>
      <c r="K27" s="63">
        <f>'Partner per WP'!J27</f>
        <v>0</v>
      </c>
      <c r="L27" s="300">
        <f t="shared" si="0"/>
        <v>127252</v>
      </c>
      <c r="M27" s="238"/>
      <c r="N27" s="375"/>
      <c r="O27" s="376"/>
    </row>
    <row r="28" spans="1:15" ht="16" thickBot="1">
      <c r="A28" s="231" t="s">
        <v>172</v>
      </c>
      <c r="B28" s="239" t="s">
        <v>161</v>
      </c>
      <c r="C28" s="303">
        <f>meagre!K28</f>
        <v>0</v>
      </c>
      <c r="D28" s="282">
        <f>amberjack!K28</f>
        <v>0</v>
      </c>
      <c r="E28" s="240">
        <f>pikeperch!K28</f>
        <v>0</v>
      </c>
      <c r="F28" s="240">
        <f>halibut!K28</f>
        <v>0</v>
      </c>
      <c r="G28" s="240">
        <f>wreckfish!K28</f>
        <v>32304</v>
      </c>
      <c r="H28" s="240">
        <f>mullet!K28</f>
        <v>0</v>
      </c>
      <c r="I28" s="240">
        <f>'Partner per WP'!I28</f>
        <v>0</v>
      </c>
      <c r="J28" s="240">
        <f>'Partner per WP'!C28</f>
        <v>8480</v>
      </c>
      <c r="K28" s="304">
        <f>'Partner per WP'!J28</f>
        <v>0</v>
      </c>
      <c r="L28" s="269">
        <f t="shared" si="0"/>
        <v>40784</v>
      </c>
      <c r="M28" s="238"/>
      <c r="N28" s="375"/>
      <c r="O28" s="376"/>
    </row>
    <row r="29" spans="1:15" ht="16" thickBot="1">
      <c r="A29" s="7"/>
      <c r="B29" s="239" t="s">
        <v>162</v>
      </c>
      <c r="C29" s="303">
        <f>meagre!K29</f>
        <v>0</v>
      </c>
      <c r="D29" s="282">
        <f>amberjack!K29</f>
        <v>0</v>
      </c>
      <c r="E29" s="240">
        <f>pikeperch!K29</f>
        <v>0</v>
      </c>
      <c r="F29" s="240">
        <f>halibut!K29</f>
        <v>0</v>
      </c>
      <c r="G29" s="240">
        <f>wreckfish!K29</f>
        <v>0</v>
      </c>
      <c r="H29" s="240">
        <f>mullet!K29</f>
        <v>0</v>
      </c>
      <c r="I29" s="240">
        <f>'Partner per WP'!I29</f>
        <v>0</v>
      </c>
      <c r="J29" s="240">
        <f>'Partner per WP'!C29</f>
        <v>6000</v>
      </c>
      <c r="K29" s="304">
        <f>'Partner per WP'!J29</f>
        <v>13200</v>
      </c>
      <c r="L29" s="269">
        <f t="shared" si="0"/>
        <v>19200</v>
      </c>
      <c r="M29" s="238"/>
      <c r="N29" s="375"/>
      <c r="O29" s="376"/>
    </row>
    <row r="30" spans="1:15" ht="16" thickBot="1">
      <c r="A30" s="7"/>
      <c r="B30" s="239" t="s">
        <v>163</v>
      </c>
      <c r="C30" s="303">
        <f>meagre!K13</f>
        <v>0</v>
      </c>
      <c r="D30" s="282">
        <f>amberjack!K30</f>
        <v>0</v>
      </c>
      <c r="E30" s="240">
        <f>pikeperch!K13</f>
        <v>0</v>
      </c>
      <c r="F30" s="240">
        <f>halibut!K13</f>
        <v>0</v>
      </c>
      <c r="G30" s="240"/>
      <c r="H30" s="240">
        <f>mullet!K13</f>
        <v>0</v>
      </c>
      <c r="I30" s="240">
        <f>'Partner per WP'!I13</f>
        <v>0</v>
      </c>
      <c r="J30" s="240"/>
      <c r="K30" s="304"/>
      <c r="L30" s="269">
        <f>SUM(C30:K30)</f>
        <v>0</v>
      </c>
      <c r="M30" s="238"/>
      <c r="N30" s="375"/>
      <c r="O30" s="376"/>
    </row>
    <row r="31" spans="1:15" ht="16" thickBot="1">
      <c r="A31" s="7"/>
      <c r="B31" s="239" t="s">
        <v>164</v>
      </c>
      <c r="C31" s="303">
        <f>meagre!K31</f>
        <v>0</v>
      </c>
      <c r="D31" s="282">
        <f>amberjack!K31</f>
        <v>0</v>
      </c>
      <c r="E31" s="240">
        <f>pikeperch!K31</f>
        <v>0</v>
      </c>
      <c r="F31" s="240">
        <f>halibut!K31</f>
        <v>0</v>
      </c>
      <c r="G31" s="240">
        <f>wreckfish!K31</f>
        <v>0</v>
      </c>
      <c r="H31" s="240">
        <f>mullet!K31</f>
        <v>0</v>
      </c>
      <c r="I31" s="240">
        <f>'Partner per WP'!I31</f>
        <v>0</v>
      </c>
      <c r="J31" s="240">
        <f>'Partner per WP'!C31</f>
        <v>6000</v>
      </c>
      <c r="K31" s="304">
        <f>'Partner per WP'!J31</f>
        <v>13800</v>
      </c>
      <c r="L31" s="269">
        <f t="shared" si="0"/>
        <v>19800</v>
      </c>
      <c r="M31" s="238"/>
      <c r="N31" s="375"/>
      <c r="O31" s="376"/>
    </row>
    <row r="32" spans="1:15" ht="16" thickBot="1">
      <c r="A32" s="7"/>
      <c r="B32" s="239" t="s">
        <v>165</v>
      </c>
      <c r="C32" s="303">
        <f>meagre!K32</f>
        <v>0</v>
      </c>
      <c r="D32" s="282">
        <f>amberjack!K32</f>
        <v>0</v>
      </c>
      <c r="E32" s="240">
        <f>pikeperch!K32</f>
        <v>0</v>
      </c>
      <c r="F32" s="240">
        <f>halibut!K32</f>
        <v>0</v>
      </c>
      <c r="G32" s="240">
        <f>wreckfish!K32</f>
        <v>0</v>
      </c>
      <c r="H32" s="240">
        <f>mullet!K32</f>
        <v>0</v>
      </c>
      <c r="I32" s="240">
        <f>'Partner per WP'!I32</f>
        <v>0</v>
      </c>
      <c r="J32" s="240">
        <f>'Partner per WP'!C32</f>
        <v>5555</v>
      </c>
      <c r="K32" s="304">
        <f>'Partner per WP'!J32</f>
        <v>15104</v>
      </c>
      <c r="L32" s="269">
        <f t="shared" si="0"/>
        <v>20659</v>
      </c>
      <c r="M32" s="238"/>
      <c r="N32" s="375"/>
      <c r="O32" s="376"/>
    </row>
    <row r="33" spans="1:15" ht="16" thickBot="1">
      <c r="A33" s="7"/>
      <c r="B33" s="239" t="s">
        <v>166</v>
      </c>
      <c r="C33" s="303">
        <f>meagre!K33</f>
        <v>0</v>
      </c>
      <c r="D33" s="282">
        <f>amberjack!K33</f>
        <v>0</v>
      </c>
      <c r="E33" s="240">
        <f>pikeperch!K33</f>
        <v>0</v>
      </c>
      <c r="F33" s="240">
        <f>halibut!K33</f>
        <v>0</v>
      </c>
      <c r="G33" s="240">
        <f>wreckfish!K33</f>
        <v>0</v>
      </c>
      <c r="H33" s="240">
        <f>mullet!K33</f>
        <v>0</v>
      </c>
      <c r="I33" s="240">
        <f>'Partner per WP'!I33</f>
        <v>0</v>
      </c>
      <c r="J33" s="240">
        <f>'Partner per WP'!C33</f>
        <v>4980</v>
      </c>
      <c r="K33" s="304">
        <f>'Partner per WP'!J33</f>
        <v>34500</v>
      </c>
      <c r="L33" s="269">
        <f t="shared" si="0"/>
        <v>39480</v>
      </c>
      <c r="M33" s="238"/>
      <c r="N33" s="375"/>
      <c r="O33" s="376"/>
    </row>
    <row r="34" spans="1:15" ht="46" thickBot="1">
      <c r="A34" s="7"/>
      <c r="B34" s="239" t="s">
        <v>157</v>
      </c>
      <c r="C34" s="303">
        <f>meagre!K34</f>
        <v>0</v>
      </c>
      <c r="D34" s="282">
        <f>amberjack!K34</f>
        <v>0</v>
      </c>
      <c r="E34" s="240">
        <f>pikeperch!K34</f>
        <v>0</v>
      </c>
      <c r="F34" s="240">
        <f>halibut!K34</f>
        <v>0</v>
      </c>
      <c r="G34" s="240">
        <f>wreckfish!K34</f>
        <v>0</v>
      </c>
      <c r="H34" s="240">
        <f>mullet!K34</f>
        <v>0</v>
      </c>
      <c r="I34" s="240">
        <f>'Partner per WP'!I34</f>
        <v>0</v>
      </c>
      <c r="J34" s="240" t="str">
        <f>'Partner per WP'!C34</f>
        <v>It's budget is shown below in the SMEs</v>
      </c>
      <c r="K34" s="304">
        <f>'Partner per WP'!J34</f>
        <v>0</v>
      </c>
      <c r="L34" s="269">
        <f t="shared" si="0"/>
        <v>0</v>
      </c>
      <c r="M34" s="238"/>
      <c r="N34" s="375"/>
      <c r="O34" s="376"/>
    </row>
    <row r="35" spans="1:15" ht="16" thickBot="1">
      <c r="A35" s="7"/>
      <c r="B35" s="88"/>
      <c r="C35" s="83"/>
      <c r="D35" s="30"/>
      <c r="E35" s="30"/>
      <c r="F35" s="30"/>
      <c r="G35" s="30"/>
      <c r="H35" s="30"/>
      <c r="I35" s="30"/>
      <c r="J35" s="30"/>
      <c r="K35" s="4"/>
      <c r="L35" s="300"/>
      <c r="M35" s="299"/>
      <c r="N35" s="375"/>
      <c r="O35" s="376"/>
    </row>
    <row r="36" spans="1:15">
      <c r="A36" s="31"/>
      <c r="B36" s="32" t="s">
        <v>46</v>
      </c>
      <c r="C36" s="33">
        <f t="shared" ref="C36:L36" si="1">SUM(C6:C35)</f>
        <v>1270525</v>
      </c>
      <c r="D36" s="33">
        <f t="shared" si="1"/>
        <v>1490219</v>
      </c>
      <c r="E36" s="33">
        <f t="shared" si="1"/>
        <v>695842</v>
      </c>
      <c r="F36" s="33">
        <f t="shared" si="1"/>
        <v>850961</v>
      </c>
      <c r="G36" s="33">
        <f>SUM(G6:G35)</f>
        <v>458865</v>
      </c>
      <c r="H36" s="33">
        <f t="shared" si="1"/>
        <v>590061</v>
      </c>
      <c r="I36" s="33">
        <f t="shared" si="1"/>
        <v>1298143</v>
      </c>
      <c r="J36" s="33">
        <f t="shared" si="1"/>
        <v>503514</v>
      </c>
      <c r="K36" s="33">
        <f t="shared" si="1"/>
        <v>393523</v>
      </c>
      <c r="L36" s="33">
        <f t="shared" si="1"/>
        <v>7551653</v>
      </c>
      <c r="M36" s="299"/>
      <c r="N36" s="375"/>
      <c r="O36" s="376"/>
    </row>
    <row r="37" spans="1:15" ht="16" thickBot="1">
      <c r="A37" s="31"/>
      <c r="B37" s="34"/>
      <c r="C37" s="33"/>
      <c r="D37" s="33"/>
      <c r="E37" s="33"/>
      <c r="F37" s="33"/>
      <c r="G37" s="33"/>
      <c r="H37" s="33"/>
      <c r="I37" s="33"/>
      <c r="J37" s="33"/>
      <c r="K37" s="33"/>
      <c r="L37" s="35"/>
      <c r="M37" s="299"/>
      <c r="N37" s="375"/>
      <c r="O37" s="376"/>
    </row>
    <row r="38" spans="1:15" ht="19" thickBot="1">
      <c r="A38" s="36" t="s">
        <v>45</v>
      </c>
      <c r="B38" s="56" t="s">
        <v>62</v>
      </c>
      <c r="C38" s="78">
        <f>meagre!K38</f>
        <v>120000</v>
      </c>
      <c r="D38" s="77">
        <f>amberjack!K38</f>
        <v>209660</v>
      </c>
      <c r="E38" s="65">
        <f>pikeperch!K38</f>
        <v>0</v>
      </c>
      <c r="F38" s="65">
        <f>halibut!K38</f>
        <v>0</v>
      </c>
      <c r="G38" s="65">
        <f>wreckfish!K38</f>
        <v>0</v>
      </c>
      <c r="H38" s="65">
        <f>mullet!K38</f>
        <v>0</v>
      </c>
      <c r="I38" s="65">
        <f>'Partner per WP'!I38</f>
        <v>3000</v>
      </c>
      <c r="J38" s="65">
        <f>'Partner per WP'!C38</f>
        <v>9000</v>
      </c>
      <c r="K38" s="62">
        <f>'Partner per WP'!J38</f>
        <v>0</v>
      </c>
      <c r="L38" s="301">
        <f t="shared" ref="L38:L45" si="2">SUM(C38:K38)</f>
        <v>341660</v>
      </c>
      <c r="M38" s="299"/>
      <c r="N38" s="375"/>
      <c r="O38" s="376"/>
    </row>
    <row r="39" spans="1:15" ht="16" thickBot="1">
      <c r="A39" s="7"/>
      <c r="B39" s="57" t="s">
        <v>61</v>
      </c>
      <c r="C39" s="79">
        <f>meagre!K39</f>
        <v>0</v>
      </c>
      <c r="D39" s="80">
        <f>amberjack!K39</f>
        <v>61376</v>
      </c>
      <c r="E39" s="66">
        <f>pikeperch!K39</f>
        <v>0</v>
      </c>
      <c r="F39" s="66">
        <f>halibut!K39</f>
        <v>0</v>
      </c>
      <c r="G39" s="66">
        <f>wreckfish!K39</f>
        <v>0</v>
      </c>
      <c r="H39" s="66">
        <f>mullet!K39</f>
        <v>10942</v>
      </c>
      <c r="I39" s="66">
        <f>'Partner per WP'!I39</f>
        <v>0</v>
      </c>
      <c r="J39" s="66">
        <f>'Partner per WP'!C39</f>
        <v>2770</v>
      </c>
      <c r="K39" s="63">
        <f>'Partner per WP'!J39</f>
        <v>0</v>
      </c>
      <c r="L39" s="302">
        <f t="shared" si="2"/>
        <v>75088</v>
      </c>
      <c r="M39" s="299"/>
      <c r="N39" s="375"/>
      <c r="O39" s="376"/>
    </row>
    <row r="40" spans="1:15" ht="16" thickBot="1">
      <c r="A40" s="7"/>
      <c r="B40" s="143" t="s">
        <v>173</v>
      </c>
      <c r="C40" s="79">
        <f>meagre!K40</f>
        <v>0</v>
      </c>
      <c r="D40" s="80">
        <f>amberjack!K40</f>
        <v>0</v>
      </c>
      <c r="E40" s="66">
        <f>pikeperch!K40</f>
        <v>0</v>
      </c>
      <c r="F40" s="66">
        <f>halibut!K40</f>
        <v>0</v>
      </c>
      <c r="G40" s="66">
        <f>wreckfish!K40</f>
        <v>0</v>
      </c>
      <c r="H40" s="66">
        <f>mullet!K40</f>
        <v>61050</v>
      </c>
      <c r="I40" s="66">
        <f>'Partner per WP'!I40</f>
        <v>3000</v>
      </c>
      <c r="J40" s="66">
        <f>'Partner per WP'!C40</f>
        <v>8960</v>
      </c>
      <c r="K40" s="63">
        <f>'Partner per WP'!J40</f>
        <v>0</v>
      </c>
      <c r="L40" s="302">
        <f t="shared" si="2"/>
        <v>73010</v>
      </c>
      <c r="M40" s="299"/>
      <c r="N40" s="375"/>
      <c r="O40" s="376"/>
    </row>
    <row r="41" spans="1:15" ht="16" thickBot="1">
      <c r="A41" s="7"/>
      <c r="B41" s="58" t="s">
        <v>132</v>
      </c>
      <c r="C41" s="79">
        <f>meagre!K41</f>
        <v>0</v>
      </c>
      <c r="D41" s="80">
        <f>amberjack!K41</f>
        <v>0</v>
      </c>
      <c r="E41" s="66">
        <f>pikeperch!K41</f>
        <v>0</v>
      </c>
      <c r="F41" s="66">
        <f>halibut!K41</f>
        <v>0</v>
      </c>
      <c r="G41" s="66">
        <f>wreckfish!K41</f>
        <v>0</v>
      </c>
      <c r="H41" s="66">
        <f>mullet!K41</f>
        <v>35400</v>
      </c>
      <c r="I41" s="66">
        <f>'Partner per WP'!I41</f>
        <v>0</v>
      </c>
      <c r="J41" s="66">
        <f>'Partner per WP'!C41</f>
        <v>8960</v>
      </c>
      <c r="K41" s="63">
        <f>'Partner per WP'!J41</f>
        <v>0</v>
      </c>
      <c r="L41" s="302">
        <f t="shared" si="2"/>
        <v>44360</v>
      </c>
      <c r="M41" s="299"/>
      <c r="N41" s="375"/>
      <c r="O41" s="376"/>
    </row>
    <row r="42" spans="1:15" ht="16" thickBot="1">
      <c r="A42" s="7"/>
      <c r="B42" s="58" t="s">
        <v>63</v>
      </c>
      <c r="C42" s="79">
        <f>meagre!K42</f>
        <v>0</v>
      </c>
      <c r="D42" s="80">
        <f>amberjack!K42</f>
        <v>135096</v>
      </c>
      <c r="E42" s="66">
        <f>pikeperch!K42</f>
        <v>0</v>
      </c>
      <c r="F42" s="66">
        <f>halibut!K42</f>
        <v>0</v>
      </c>
      <c r="G42" s="66">
        <f>wreckfish!K42</f>
        <v>0</v>
      </c>
      <c r="H42" s="66">
        <f>mullet!K42</f>
        <v>0</v>
      </c>
      <c r="I42" s="66">
        <f>'Partner per WP'!I42</f>
        <v>0</v>
      </c>
      <c r="J42" s="66">
        <f>'Partner per WP'!C42</f>
        <v>10608</v>
      </c>
      <c r="K42" s="63">
        <f>'Partner per WP'!J42</f>
        <v>0</v>
      </c>
      <c r="L42" s="302">
        <f t="shared" si="2"/>
        <v>145704</v>
      </c>
      <c r="M42" s="299"/>
      <c r="N42" s="375"/>
      <c r="O42" s="376"/>
    </row>
    <row r="43" spans="1:15" ht="16" thickBot="1">
      <c r="A43" s="7"/>
      <c r="B43" s="58" t="s">
        <v>64</v>
      </c>
      <c r="C43" s="79">
        <f>meagre!K43</f>
        <v>0</v>
      </c>
      <c r="D43" s="80">
        <f>amberjack!K43</f>
        <v>134400</v>
      </c>
      <c r="E43" s="66">
        <f>pikeperch!K43</f>
        <v>0</v>
      </c>
      <c r="F43" s="66">
        <f>halibut!K43</f>
        <v>0</v>
      </c>
      <c r="G43" s="66">
        <f>wreckfish!K43</f>
        <v>0</v>
      </c>
      <c r="H43" s="66">
        <f>mullet!K43</f>
        <v>0</v>
      </c>
      <c r="I43" s="66">
        <f>'Partner per WP'!I43</f>
        <v>3000</v>
      </c>
      <c r="J43" s="66">
        <f>'Partner per WP'!C43</f>
        <v>9040</v>
      </c>
      <c r="K43" s="63">
        <f>'Partner per WP'!J43</f>
        <v>0</v>
      </c>
      <c r="L43" s="302">
        <f t="shared" si="2"/>
        <v>146440</v>
      </c>
      <c r="M43" s="299"/>
      <c r="N43" s="375"/>
      <c r="O43" s="376"/>
    </row>
    <row r="44" spans="1:15" ht="16" thickBot="1">
      <c r="A44" s="7"/>
      <c r="B44" s="59" t="s">
        <v>65</v>
      </c>
      <c r="C44" s="79">
        <f>meagre!K44</f>
        <v>0</v>
      </c>
      <c r="D44" s="80">
        <f>amberjack!K44</f>
        <v>0</v>
      </c>
      <c r="E44" s="66">
        <f>pikeperch!K44</f>
        <v>87693</v>
      </c>
      <c r="F44" s="66">
        <f>halibut!K44</f>
        <v>0</v>
      </c>
      <c r="G44" s="66">
        <f>wreckfish!K44</f>
        <v>0</v>
      </c>
      <c r="H44" s="66">
        <f>mullet!K44</f>
        <v>0</v>
      </c>
      <c r="I44" s="66">
        <f>'Partner per WP'!I44</f>
        <v>0</v>
      </c>
      <c r="J44" s="66">
        <f>'Partner per WP'!C44</f>
        <v>2679</v>
      </c>
      <c r="K44" s="63">
        <f>'Partner per WP'!J44</f>
        <v>0</v>
      </c>
      <c r="L44" s="302">
        <f t="shared" si="2"/>
        <v>90372</v>
      </c>
      <c r="M44" s="299"/>
      <c r="N44" s="375"/>
      <c r="O44" s="376"/>
    </row>
    <row r="45" spans="1:15" ht="16" thickBot="1">
      <c r="A45" s="7"/>
      <c r="B45" s="60" t="s">
        <v>188</v>
      </c>
      <c r="C45" s="79">
        <f>meagre!K35</f>
        <v>8542</v>
      </c>
      <c r="D45" s="80">
        <f>amberjack!K35</f>
        <v>0</v>
      </c>
      <c r="E45" s="66">
        <f>pikeperch!K35</f>
        <v>0</v>
      </c>
      <c r="F45" s="66">
        <f>halibut!K35</f>
        <v>0</v>
      </c>
      <c r="G45" s="66">
        <f>wreckfish!K35</f>
        <v>0</v>
      </c>
      <c r="H45" s="66">
        <f>mullet!K35</f>
        <v>0</v>
      </c>
      <c r="I45" s="66">
        <f>'Partner per WP'!I35</f>
        <v>0</v>
      </c>
      <c r="J45" s="66">
        <f>'Partner per WP'!C35</f>
        <v>1498</v>
      </c>
      <c r="K45" s="63">
        <f>'Partner per WP'!J45</f>
        <v>0</v>
      </c>
      <c r="L45" s="302">
        <f t="shared" si="2"/>
        <v>10040</v>
      </c>
      <c r="M45" s="299"/>
      <c r="N45" s="375"/>
      <c r="O45" s="376"/>
    </row>
    <row r="46" spans="1:15" ht="16" thickBot="1">
      <c r="A46" s="7"/>
      <c r="B46" s="368" t="s">
        <v>138</v>
      </c>
      <c r="C46" s="80">
        <f>meagre!K46</f>
        <v>0</v>
      </c>
      <c r="D46" s="80">
        <f>amberjack!K48</f>
        <v>0</v>
      </c>
      <c r="E46" s="66">
        <f>pikeperch!K48</f>
        <v>0</v>
      </c>
      <c r="F46" s="66">
        <f>halibut!K46</f>
        <v>0</v>
      </c>
      <c r="G46" s="66">
        <f>wreckfish!K46</f>
        <v>0</v>
      </c>
      <c r="H46" s="195">
        <f>mullet!K46</f>
        <v>48000</v>
      </c>
      <c r="I46" s="195">
        <f>'Partner per WP'!I46</f>
        <v>0</v>
      </c>
      <c r="J46" s="195">
        <f>'Partner per WP'!C46</f>
        <v>8960</v>
      </c>
      <c r="K46" s="63">
        <f>'Partner per WP'!J46</f>
        <v>0</v>
      </c>
      <c r="L46" s="302">
        <f>SUM(C46:K46)</f>
        <v>56960</v>
      </c>
      <c r="M46" s="299"/>
      <c r="N46" s="375"/>
      <c r="O46" s="376"/>
    </row>
    <row r="47" spans="1:15" ht="16" thickBot="1">
      <c r="A47" s="7"/>
      <c r="B47" s="368" t="s">
        <v>182</v>
      </c>
      <c r="C47" s="80"/>
      <c r="D47" s="80"/>
      <c r="E47" s="66"/>
      <c r="F47" s="66"/>
      <c r="G47" s="66"/>
      <c r="H47" s="195"/>
      <c r="I47" s="195">
        <f>'Socio Eco'!K34</f>
        <v>222329</v>
      </c>
      <c r="J47" s="379">
        <f>'Partner per WP'!C50</f>
        <v>8000</v>
      </c>
      <c r="K47" s="63"/>
      <c r="L47" s="302">
        <f>SUM(C47:K47)</f>
        <v>230329</v>
      </c>
      <c r="M47" s="299"/>
      <c r="N47" s="375"/>
      <c r="O47" s="376"/>
    </row>
    <row r="48" spans="1:15" ht="16" thickBot="1">
      <c r="A48" s="7"/>
      <c r="B48" s="369" t="s">
        <v>190</v>
      </c>
      <c r="C48" s="80"/>
      <c r="D48" s="80">
        <f>amberjack!K46</f>
        <v>0</v>
      </c>
      <c r="E48" s="66">
        <f>pikeperch!K46</f>
        <v>125430</v>
      </c>
      <c r="F48" s="66"/>
      <c r="G48" s="66"/>
      <c r="H48" s="195"/>
      <c r="I48" s="195">
        <f>'Partner per WP'!I48</f>
        <v>3000</v>
      </c>
      <c r="J48" s="195">
        <f>'Partner per WP'!C48</f>
        <v>1920</v>
      </c>
      <c r="K48" s="63"/>
      <c r="L48" s="302">
        <f>SUM(C48:K48)</f>
        <v>130350</v>
      </c>
      <c r="M48" s="299"/>
      <c r="N48" s="375"/>
      <c r="O48" s="376"/>
    </row>
    <row r="49" spans="1:15" ht="16" thickBot="1">
      <c r="A49" s="7"/>
      <c r="B49" s="369" t="s">
        <v>189</v>
      </c>
      <c r="C49" s="80"/>
      <c r="D49" s="80">
        <f>amberjack!K47</f>
        <v>31680</v>
      </c>
      <c r="E49" s="66">
        <f>pikeperch!K47</f>
        <v>0</v>
      </c>
      <c r="F49" s="66"/>
      <c r="G49" s="66"/>
      <c r="H49" s="195"/>
      <c r="I49" s="195"/>
      <c r="J49" s="195">
        <f>'Partner per WP'!C49</f>
        <v>1920</v>
      </c>
      <c r="K49" s="63"/>
      <c r="L49" s="302">
        <f>SUM(C49:K49)</f>
        <v>33600</v>
      </c>
      <c r="M49" s="299"/>
      <c r="N49" s="375"/>
      <c r="O49" s="376"/>
    </row>
    <row r="50" spans="1:15" ht="16" thickBot="1">
      <c r="A50" s="7"/>
      <c r="B50" s="370" t="s">
        <v>163</v>
      </c>
      <c r="C50" s="371">
        <f>meagre!K30</f>
        <v>0</v>
      </c>
      <c r="D50" s="371">
        <f>amberjack!K30</f>
        <v>0</v>
      </c>
      <c r="E50" s="372">
        <f>pikeperch!K30</f>
        <v>0</v>
      </c>
      <c r="F50" s="372">
        <f>halibut!K30</f>
        <v>0</v>
      </c>
      <c r="G50" s="372">
        <f>wreckfish!K30</f>
        <v>0</v>
      </c>
      <c r="H50" s="305">
        <f>mullet!K30</f>
        <v>0</v>
      </c>
      <c r="I50" s="305"/>
      <c r="J50" s="305">
        <f>'Partner per WP'!C47</f>
        <v>7560</v>
      </c>
      <c r="K50" s="373">
        <f>'Partner per WP'!J47</f>
        <v>23901</v>
      </c>
      <c r="L50" s="269">
        <f>SUM(C50:K50)</f>
        <v>31461</v>
      </c>
      <c r="M50" s="299"/>
      <c r="N50" s="375"/>
      <c r="O50" s="376"/>
    </row>
    <row r="51" spans="1:15">
      <c r="A51" s="31"/>
      <c r="B51" s="42" t="s">
        <v>47</v>
      </c>
      <c r="C51" s="33">
        <f t="shared" ref="C51:L51" si="3">SUM(C38:C50)</f>
        <v>128542</v>
      </c>
      <c r="D51" s="33">
        <f t="shared" si="3"/>
        <v>572212</v>
      </c>
      <c r="E51" s="33">
        <f t="shared" si="3"/>
        <v>213123</v>
      </c>
      <c r="F51" s="33">
        <f t="shared" si="3"/>
        <v>0</v>
      </c>
      <c r="G51" s="33">
        <f t="shared" si="3"/>
        <v>0</v>
      </c>
      <c r="H51" s="33">
        <f t="shared" si="3"/>
        <v>155392</v>
      </c>
      <c r="I51" s="33">
        <f t="shared" si="3"/>
        <v>234329</v>
      </c>
      <c r="J51" s="33">
        <f t="shared" si="3"/>
        <v>81875</v>
      </c>
      <c r="K51" s="33">
        <f t="shared" si="3"/>
        <v>23901</v>
      </c>
      <c r="L51" s="33">
        <f t="shared" si="3"/>
        <v>1409374</v>
      </c>
      <c r="N51" s="375"/>
      <c r="O51" s="376"/>
    </row>
    <row r="52" spans="1:15" ht="16" thickBot="1">
      <c r="A52" s="31"/>
      <c r="B52" s="43"/>
      <c r="C52" s="33"/>
      <c r="D52" s="33"/>
      <c r="E52" s="33"/>
      <c r="F52" s="33"/>
      <c r="G52" s="33"/>
      <c r="H52" s="33"/>
      <c r="I52" s="33"/>
      <c r="J52" s="33"/>
      <c r="K52" s="33"/>
      <c r="L52" s="35"/>
      <c r="N52" s="375"/>
      <c r="O52" s="376"/>
    </row>
    <row r="53" spans="1:15" ht="16" thickBot="1">
      <c r="A53" s="7"/>
      <c r="B53" s="254" t="s">
        <v>39</v>
      </c>
      <c r="C53" s="255">
        <f t="shared" ref="C53:L53" si="4">C36+C51</f>
        <v>1399067</v>
      </c>
      <c r="D53" s="255">
        <f t="shared" si="4"/>
        <v>2062431</v>
      </c>
      <c r="E53" s="255">
        <f t="shared" si="4"/>
        <v>908965</v>
      </c>
      <c r="F53" s="255">
        <f t="shared" si="4"/>
        <v>850961</v>
      </c>
      <c r="G53" s="255">
        <f>G36+G51</f>
        <v>458865</v>
      </c>
      <c r="H53" s="255">
        <f t="shared" si="4"/>
        <v>745453</v>
      </c>
      <c r="I53" s="255">
        <f t="shared" si="4"/>
        <v>1532472</v>
      </c>
      <c r="J53" s="255">
        <f t="shared" si="4"/>
        <v>585389</v>
      </c>
      <c r="K53" s="255">
        <f t="shared" si="4"/>
        <v>417424</v>
      </c>
      <c r="L53" s="255">
        <f t="shared" si="4"/>
        <v>8961027</v>
      </c>
      <c r="N53" s="375"/>
      <c r="O53" s="376"/>
    </row>
    <row r="54" spans="1:15" ht="30">
      <c r="A54" s="7"/>
      <c r="B54" s="306" t="s">
        <v>179</v>
      </c>
      <c r="C54" s="307">
        <v>1679131</v>
      </c>
      <c r="D54" s="307">
        <v>2224928</v>
      </c>
      <c r="E54" s="307">
        <v>1020944</v>
      </c>
      <c r="F54" s="307">
        <v>633580</v>
      </c>
      <c r="G54" s="307">
        <v>500962</v>
      </c>
      <c r="H54" s="307">
        <v>616577</v>
      </c>
      <c r="I54" s="307">
        <v>1510625</v>
      </c>
      <c r="J54" s="307">
        <v>569887</v>
      </c>
      <c r="K54" s="307">
        <v>204394</v>
      </c>
      <c r="L54" s="307">
        <v>8961028</v>
      </c>
      <c r="O54" s="376"/>
    </row>
    <row r="55" spans="1:15">
      <c r="B55" s="308" t="s">
        <v>180</v>
      </c>
      <c r="C55" s="310">
        <f t="shared" ref="C55:L55" si="5">(C53/$L$53)*100</f>
        <v>15.612797506357252</v>
      </c>
      <c r="D55" s="310">
        <f t="shared" si="5"/>
        <v>23.015565068602069</v>
      </c>
      <c r="E55" s="310">
        <f t="shared" si="5"/>
        <v>10.143536003183563</v>
      </c>
      <c r="F55" s="310">
        <f t="shared" si="5"/>
        <v>9.496244124696867</v>
      </c>
      <c r="G55" s="310">
        <f t="shared" si="5"/>
        <v>5.1206742262912499</v>
      </c>
      <c r="H55" s="310">
        <f t="shared" si="5"/>
        <v>8.3188344371688654</v>
      </c>
      <c r="I55" s="310">
        <f t="shared" si="5"/>
        <v>17.101521957248874</v>
      </c>
      <c r="J55" s="310">
        <f t="shared" si="5"/>
        <v>6.5326106036729943</v>
      </c>
      <c r="K55" s="310">
        <f t="shared" si="5"/>
        <v>4.6582160727782647</v>
      </c>
      <c r="L55" s="310">
        <f t="shared" si="5"/>
        <v>100</v>
      </c>
    </row>
    <row r="56" spans="1:15">
      <c r="B56" s="308" t="s">
        <v>176</v>
      </c>
      <c r="C56" s="310">
        <f t="shared" ref="C56:K56" si="6">(C54/$L$54)*100</f>
        <v>18.738151471014262</v>
      </c>
      <c r="D56" s="310">
        <f t="shared" si="6"/>
        <v>24.82893703713458</v>
      </c>
      <c r="E56" s="310">
        <f t="shared" si="6"/>
        <v>11.393157124383498</v>
      </c>
      <c r="F56" s="310">
        <f t="shared" si="6"/>
        <v>7.0703941556705328</v>
      </c>
      <c r="G56" s="310">
        <f t="shared" si="6"/>
        <v>5.590452345422869</v>
      </c>
      <c r="H56" s="310">
        <f t="shared" si="6"/>
        <v>6.8806503003896431</v>
      </c>
      <c r="I56" s="310">
        <f t="shared" si="6"/>
        <v>16.857719895529844</v>
      </c>
      <c r="J56" s="310">
        <f t="shared" si="6"/>
        <v>6.3596163297335977</v>
      </c>
      <c r="K56" s="310">
        <f t="shared" si="6"/>
        <v>2.2809213407211764</v>
      </c>
      <c r="L56" s="310"/>
    </row>
    <row r="57" spans="1:15">
      <c r="B57" s="308" t="s">
        <v>155</v>
      </c>
      <c r="C57" s="310">
        <f t="shared" ref="C57:K57" si="7">((C55-C56)/C56)*100</f>
        <v>-16.679094357261278</v>
      </c>
      <c r="D57" s="310">
        <f t="shared" si="7"/>
        <v>-7.3034619477281737</v>
      </c>
      <c r="E57" s="310">
        <f t="shared" si="7"/>
        <v>-10.968172452616411</v>
      </c>
      <c r="F57" s="310">
        <f t="shared" si="7"/>
        <v>34.309967953919177</v>
      </c>
      <c r="G57" s="310">
        <f t="shared" si="7"/>
        <v>-8.4032219596012752</v>
      </c>
      <c r="H57" s="310">
        <f t="shared" si="7"/>
        <v>20.901863544755059</v>
      </c>
      <c r="I57" s="310">
        <f t="shared" si="7"/>
        <v>1.4462339108130473</v>
      </c>
      <c r="J57" s="310">
        <f t="shared" si="7"/>
        <v>2.7201998512171763</v>
      </c>
      <c r="K57" s="310">
        <f t="shared" si="7"/>
        <v>104.22519574065807</v>
      </c>
      <c r="L57" s="310"/>
    </row>
    <row r="58" spans="1:15">
      <c r="B58" s="308" t="s">
        <v>181</v>
      </c>
      <c r="C58" s="312">
        <f t="shared" ref="C58:H58" si="8">C53/SUM($C$53:$H$53)</f>
        <v>0.21772847400346917</v>
      </c>
      <c r="D58" s="312">
        <f t="shared" si="8"/>
        <v>0.32096386689661677</v>
      </c>
      <c r="E58" s="312">
        <f t="shared" si="8"/>
        <v>0.14145681541524699</v>
      </c>
      <c r="F58" s="312">
        <f t="shared" si="8"/>
        <v>0.1324299979675499</v>
      </c>
      <c r="G58" s="312">
        <f t="shared" si="8"/>
        <v>7.141043011063937E-2</v>
      </c>
      <c r="H58" s="312">
        <f t="shared" si="8"/>
        <v>0.11601041560647782</v>
      </c>
      <c r="I58" s="312"/>
      <c r="J58" s="312"/>
      <c r="K58" s="312"/>
      <c r="L58" s="312">
        <f>SUM(C58:H58)</f>
        <v>1</v>
      </c>
    </row>
    <row r="59" spans="1:15" ht="16" thickBot="1"/>
    <row r="60" spans="1:15" ht="31" thickBot="1">
      <c r="B60" s="308"/>
      <c r="C60" s="309" t="s">
        <v>42</v>
      </c>
      <c r="D60" s="309" t="s">
        <v>139</v>
      </c>
      <c r="E60" s="309" t="s">
        <v>55</v>
      </c>
      <c r="F60" s="309" t="s">
        <v>140</v>
      </c>
      <c r="G60" s="309" t="s">
        <v>74</v>
      </c>
      <c r="H60" s="309" t="s">
        <v>141</v>
      </c>
      <c r="M60" s="207"/>
    </row>
    <row r="61" spans="1:15">
      <c r="B61" s="308" t="s">
        <v>154</v>
      </c>
      <c r="C61" s="312">
        <f t="shared" ref="C61:H61" si="9">C58</f>
        <v>0.21772847400346917</v>
      </c>
      <c r="D61" s="312">
        <f t="shared" si="9"/>
        <v>0.32096386689661677</v>
      </c>
      <c r="E61" s="312">
        <f t="shared" si="9"/>
        <v>0.14145681541524699</v>
      </c>
      <c r="F61" s="312">
        <f t="shared" si="9"/>
        <v>0.1324299979675499</v>
      </c>
      <c r="G61" s="312">
        <f t="shared" si="9"/>
        <v>7.141043011063937E-2</v>
      </c>
      <c r="H61" s="312">
        <f t="shared" si="9"/>
        <v>0.11601041560647782</v>
      </c>
    </row>
    <row r="62" spans="1:15">
      <c r="B62" s="308" t="s">
        <v>153</v>
      </c>
      <c r="C62" s="312">
        <v>0.252</v>
      </c>
      <c r="D62" s="312">
        <v>0.33300000000000002</v>
      </c>
      <c r="E62" s="312">
        <v>0.153</v>
      </c>
      <c r="F62" s="312">
        <v>9.5000000000000001E-2</v>
      </c>
      <c r="G62" s="312">
        <v>7.4999999999999997E-2</v>
      </c>
      <c r="H62" s="312">
        <v>9.1999999999999998E-2</v>
      </c>
    </row>
    <row r="63" spans="1:15">
      <c r="B63" s="308" t="s">
        <v>155</v>
      </c>
      <c r="C63" s="311">
        <f t="shared" ref="C63:H63" si="10">((C61-C62)/C62)*100</f>
        <v>-13.599811903385248</v>
      </c>
      <c r="D63" s="311">
        <f t="shared" si="10"/>
        <v>-3.614454385400375</v>
      </c>
      <c r="E63" s="311">
        <f t="shared" si="10"/>
        <v>-7.5445650880738606</v>
      </c>
      <c r="F63" s="311">
        <f t="shared" si="10"/>
        <v>39.399997860578836</v>
      </c>
      <c r="G63" s="311">
        <f t="shared" si="10"/>
        <v>-4.7860931858141704</v>
      </c>
      <c r="H63" s="311">
        <f t="shared" si="10"/>
        <v>26.098277833128066</v>
      </c>
    </row>
    <row r="66" spans="2:2">
      <c r="B66" t="s">
        <v>144</v>
      </c>
    </row>
    <row r="67" spans="2:2">
      <c r="B67" s="210">
        <f>C53+D53+G53+H53</f>
        <v>4665816</v>
      </c>
    </row>
    <row r="68" spans="2:2">
      <c r="B68" s="206">
        <f>B67/SUM($C$53:$H$53)</f>
        <v>0.72611318661720314</v>
      </c>
    </row>
    <row r="69" spans="2:2">
      <c r="B69" t="s">
        <v>145</v>
      </c>
    </row>
    <row r="70" spans="2:2">
      <c r="B70" s="206">
        <f>(C53+D53+G53)/SUM($C$53:$I$53)</f>
        <v>0.49261844428913321</v>
      </c>
    </row>
  </sheetData>
  <phoneticPr fontId="3" type="noConversion"/>
  <pageMargins left="0.75" right="0.75" top="1" bottom="1" header="0.5" footer="0.5"/>
  <pageSetup paperSize="9" scale="60"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9"/>
  <sheetViews>
    <sheetView topLeftCell="A4" workbookViewId="0">
      <selection activeCell="J3" sqref="J3"/>
    </sheetView>
  </sheetViews>
  <sheetFormatPr baseColWidth="10" defaultRowHeight="15" x14ac:dyDescent="0"/>
  <cols>
    <col min="1" max="1" width="10.83203125" style="7"/>
    <col min="2" max="2" width="15.33203125" style="7" customWidth="1"/>
    <col min="3" max="9" width="10.83203125" style="7"/>
    <col min="10" max="10" width="18" style="7" customWidth="1"/>
    <col min="11" max="11" width="10.83203125" style="7"/>
    <col min="12" max="12" width="4.5" style="7" customWidth="1"/>
    <col min="13" max="13" width="11.83203125" style="7" customWidth="1"/>
    <col min="14" max="14" width="12.6640625" style="7" customWidth="1"/>
    <col min="15" max="15" width="19.33203125" style="7" customWidth="1"/>
    <col min="16" max="16" width="16.33203125" style="7" customWidth="1"/>
    <col min="17" max="20" width="7.1640625" style="7" customWidth="1"/>
    <col min="21" max="16384" width="10.83203125" style="7"/>
  </cols>
  <sheetData>
    <row r="1" spans="1:20" ht="17">
      <c r="A1" s="6" t="s">
        <v>18</v>
      </c>
    </row>
    <row r="2" spans="1:20" ht="17">
      <c r="A2" s="6" t="s">
        <v>40</v>
      </c>
      <c r="J2" s="220" t="s">
        <v>194</v>
      </c>
    </row>
    <row r="3" spans="1:20" ht="17">
      <c r="A3" s="6" t="s">
        <v>41</v>
      </c>
      <c r="C3" s="8" t="s">
        <v>67</v>
      </c>
    </row>
    <row r="4" spans="1:20" ht="16" thickBot="1"/>
    <row r="5" spans="1:20" ht="46" thickBot="1">
      <c r="B5" s="9" t="s">
        <v>19</v>
      </c>
      <c r="C5" s="10" t="s">
        <v>60</v>
      </c>
      <c r="D5" s="10" t="s">
        <v>20</v>
      </c>
      <c r="E5" s="10" t="s">
        <v>21</v>
      </c>
      <c r="F5" s="10" t="s">
        <v>22</v>
      </c>
      <c r="G5" s="10" t="s">
        <v>23</v>
      </c>
      <c r="H5" s="10" t="s">
        <v>24</v>
      </c>
      <c r="I5" s="10" t="s">
        <v>25</v>
      </c>
      <c r="J5" s="10" t="s">
        <v>52</v>
      </c>
      <c r="K5" s="11" t="s">
        <v>48</v>
      </c>
      <c r="M5" s="212"/>
      <c r="N5" s="212"/>
      <c r="O5" s="212"/>
      <c r="Q5" s="219"/>
    </row>
    <row r="6" spans="1:20" ht="16" thickBot="1">
      <c r="A6" s="12" t="s">
        <v>44</v>
      </c>
      <c r="B6" s="176" t="s">
        <v>26</v>
      </c>
      <c r="C6" s="45"/>
      <c r="D6" s="236">
        <v>61924</v>
      </c>
      <c r="E6" s="236">
        <v>0</v>
      </c>
      <c r="F6" s="236"/>
      <c r="G6" s="236">
        <v>231179</v>
      </c>
      <c r="H6" s="236">
        <v>207080</v>
      </c>
      <c r="I6" s="236"/>
      <c r="J6" s="51"/>
      <c r="K6" s="13">
        <f>SUM(C6:J6)</f>
        <v>500183</v>
      </c>
      <c r="M6" s="213"/>
      <c r="N6" s="213"/>
      <c r="O6" s="197"/>
      <c r="Q6" s="219"/>
      <c r="T6" s="219"/>
    </row>
    <row r="7" spans="1:20" ht="16" thickBot="1">
      <c r="B7" s="193" t="s">
        <v>126</v>
      </c>
      <c r="C7" s="46"/>
      <c r="D7" s="196">
        <v>19160</v>
      </c>
      <c r="E7" s="196">
        <v>46300</v>
      </c>
      <c r="F7" s="196"/>
      <c r="G7" s="196"/>
      <c r="H7" s="196">
        <v>75000</v>
      </c>
      <c r="I7" s="196"/>
      <c r="J7" s="52"/>
      <c r="K7" s="18">
        <f t="shared" ref="K7:K46" si="0">SUM(C7:J7)</f>
        <v>140460</v>
      </c>
      <c r="M7" s="213"/>
      <c r="N7" s="213"/>
      <c r="O7" s="197"/>
      <c r="Q7" s="219"/>
    </row>
    <row r="8" spans="1:20" ht="16" thickBot="1">
      <c r="B8" s="177" t="s">
        <v>27</v>
      </c>
      <c r="C8" s="46"/>
      <c r="D8" s="196">
        <v>104850</v>
      </c>
      <c r="E8" s="196">
        <v>0</v>
      </c>
      <c r="F8" s="196">
        <v>20000</v>
      </c>
      <c r="G8" s="196">
        <v>123506</v>
      </c>
      <c r="H8" s="196">
        <v>161850</v>
      </c>
      <c r="I8" s="196"/>
      <c r="J8" s="52"/>
      <c r="K8" s="18">
        <f t="shared" si="0"/>
        <v>410206</v>
      </c>
      <c r="M8" s="213"/>
      <c r="N8" s="213"/>
      <c r="O8" s="197"/>
      <c r="Q8" s="219"/>
      <c r="R8" s="219"/>
      <c r="T8" s="219"/>
    </row>
    <row r="9" spans="1:20" ht="16" thickBot="1">
      <c r="B9" s="178" t="s">
        <v>28</v>
      </c>
      <c r="C9" s="46"/>
      <c r="D9" s="196"/>
      <c r="E9" s="196"/>
      <c r="F9" s="196"/>
      <c r="G9" s="196"/>
      <c r="H9" s="196"/>
      <c r="I9" s="196"/>
      <c r="J9" s="52"/>
      <c r="K9" s="18">
        <f t="shared" si="0"/>
        <v>0</v>
      </c>
      <c r="M9" s="213"/>
      <c r="N9" s="213"/>
      <c r="Q9" s="219"/>
    </row>
    <row r="10" spans="1:20" ht="16" thickBot="1">
      <c r="B10" s="178" t="s">
        <v>29</v>
      </c>
      <c r="C10" s="46"/>
      <c r="D10" s="196"/>
      <c r="E10" s="196"/>
      <c r="F10" s="196"/>
      <c r="G10" s="196"/>
      <c r="H10" s="196">
        <v>112804</v>
      </c>
      <c r="I10" s="196"/>
      <c r="J10" s="52"/>
      <c r="K10" s="18">
        <f t="shared" si="0"/>
        <v>112804</v>
      </c>
      <c r="M10" s="213"/>
      <c r="N10" s="213"/>
      <c r="Q10" s="219"/>
    </row>
    <row r="11" spans="1:20" ht="16" thickBot="1">
      <c r="B11" s="193" t="s">
        <v>127</v>
      </c>
      <c r="C11" s="46"/>
      <c r="D11" s="196"/>
      <c r="E11" s="196"/>
      <c r="F11" s="196"/>
      <c r="G11" s="196"/>
      <c r="H11" s="196"/>
      <c r="I11" s="196"/>
      <c r="J11" s="52"/>
      <c r="K11" s="18">
        <f t="shared" si="0"/>
        <v>0</v>
      </c>
      <c r="M11" s="213"/>
      <c r="N11" s="213"/>
      <c r="Q11" s="219"/>
      <c r="T11" s="219"/>
    </row>
    <row r="12" spans="1:20" ht="16" thickBot="1">
      <c r="B12" s="177" t="s">
        <v>30</v>
      </c>
      <c r="C12" s="46"/>
      <c r="D12" s="196"/>
      <c r="E12" s="196"/>
      <c r="F12" s="196"/>
      <c r="G12" s="196"/>
      <c r="H12" s="196"/>
      <c r="I12" s="196"/>
      <c r="J12" s="52"/>
      <c r="K12" s="18">
        <f t="shared" si="0"/>
        <v>0</v>
      </c>
      <c r="M12" s="213"/>
      <c r="N12" s="213"/>
      <c r="Q12" s="219"/>
    </row>
    <row r="13" spans="1:20" ht="16" thickBot="1">
      <c r="B13" s="177" t="s">
        <v>31</v>
      </c>
      <c r="C13" s="46"/>
      <c r="D13" s="196"/>
      <c r="E13" s="196"/>
      <c r="F13" s="196"/>
      <c r="G13" s="196"/>
      <c r="H13" s="196"/>
      <c r="I13" s="196"/>
      <c r="J13" s="52"/>
      <c r="K13" s="18">
        <f t="shared" si="0"/>
        <v>0</v>
      </c>
      <c r="M13" s="213"/>
      <c r="N13" s="213"/>
      <c r="Q13" s="219"/>
    </row>
    <row r="14" spans="1:20" ht="16" thickBot="1">
      <c r="B14" s="177" t="s">
        <v>59</v>
      </c>
      <c r="C14" s="46"/>
      <c r="D14" s="196"/>
      <c r="E14" s="196"/>
      <c r="F14" s="196"/>
      <c r="G14" s="196"/>
      <c r="H14" s="196"/>
      <c r="I14" s="196"/>
      <c r="J14" s="52"/>
      <c r="K14" s="18">
        <f t="shared" si="0"/>
        <v>0</v>
      </c>
      <c r="M14" s="213"/>
      <c r="N14" s="213"/>
      <c r="Q14" s="219"/>
    </row>
    <row r="15" spans="1:20" ht="16" thickBot="1">
      <c r="B15" s="177" t="s">
        <v>123</v>
      </c>
      <c r="C15" s="46"/>
      <c r="D15" s="196"/>
      <c r="E15" s="196"/>
      <c r="F15" s="196"/>
      <c r="G15" s="196"/>
      <c r="H15" s="196"/>
      <c r="I15" s="196"/>
      <c r="J15" s="52"/>
      <c r="K15" s="18">
        <f t="shared" si="0"/>
        <v>0</v>
      </c>
      <c r="M15" s="213"/>
      <c r="N15" s="213"/>
      <c r="Q15" s="219"/>
    </row>
    <row r="16" spans="1:20" ht="16" thickBot="1">
      <c r="B16" s="177" t="s">
        <v>32</v>
      </c>
      <c r="C16" s="46"/>
      <c r="D16" s="196"/>
      <c r="E16" s="196"/>
      <c r="F16" s="196"/>
      <c r="G16" s="196"/>
      <c r="H16" s="196"/>
      <c r="I16" s="196"/>
      <c r="J16" s="52"/>
      <c r="K16" s="18">
        <f t="shared" si="0"/>
        <v>0</v>
      </c>
      <c r="M16" s="213"/>
      <c r="N16" s="213"/>
      <c r="Q16" s="219"/>
    </row>
    <row r="17" spans="2:20" ht="16" thickBot="1">
      <c r="B17" s="177" t="s">
        <v>33</v>
      </c>
      <c r="C17" s="46"/>
      <c r="D17" s="196"/>
      <c r="E17" s="196"/>
      <c r="F17" s="196"/>
      <c r="G17" s="196"/>
      <c r="H17" s="196"/>
      <c r="I17" s="196"/>
      <c r="J17" s="52"/>
      <c r="K17" s="18">
        <f t="shared" si="0"/>
        <v>0</v>
      </c>
      <c r="M17" s="213"/>
      <c r="N17" s="213"/>
      <c r="Q17" s="219"/>
    </row>
    <row r="18" spans="2:20" ht="16" thickBot="1">
      <c r="B18" s="179" t="s">
        <v>124</v>
      </c>
      <c r="C18" s="46"/>
      <c r="D18" s="196"/>
      <c r="E18" s="196"/>
      <c r="F18" s="196"/>
      <c r="G18" s="196"/>
      <c r="H18" s="196"/>
      <c r="I18" s="196"/>
      <c r="J18" s="52"/>
      <c r="K18" s="18">
        <f t="shared" si="0"/>
        <v>0</v>
      </c>
      <c r="M18" s="213"/>
      <c r="N18" s="213"/>
      <c r="Q18" s="219"/>
    </row>
    <row r="19" spans="2:20" ht="16" thickBot="1">
      <c r="B19" s="178" t="s">
        <v>34</v>
      </c>
      <c r="C19" s="46"/>
      <c r="D19" s="196">
        <v>29872</v>
      </c>
      <c r="E19" s="196"/>
      <c r="F19" s="196"/>
      <c r="G19" s="196"/>
      <c r="H19" s="196"/>
      <c r="I19" s="196"/>
      <c r="J19" s="52"/>
      <c r="K19" s="18">
        <f t="shared" si="0"/>
        <v>29872</v>
      </c>
      <c r="M19" s="213"/>
      <c r="N19" s="213"/>
      <c r="Q19" s="219"/>
    </row>
    <row r="20" spans="2:20" ht="16" thickBot="1">
      <c r="B20" s="178" t="s">
        <v>35</v>
      </c>
      <c r="C20" s="46"/>
      <c r="D20" s="196"/>
      <c r="E20" s="196">
        <v>19000</v>
      </c>
      <c r="F20" s="196">
        <v>6000</v>
      </c>
      <c r="G20" s="196"/>
      <c r="H20" s="196"/>
      <c r="I20" s="196"/>
      <c r="J20" s="52"/>
      <c r="K20" s="18">
        <f t="shared" si="0"/>
        <v>25000</v>
      </c>
      <c r="M20" s="213"/>
      <c r="N20" s="213"/>
      <c r="O20" s="197"/>
      <c r="Q20" s="219"/>
      <c r="R20" s="219"/>
    </row>
    <row r="21" spans="2:20" ht="16" thickBot="1">
      <c r="B21" s="177" t="s">
        <v>36</v>
      </c>
      <c r="C21" s="46"/>
      <c r="D21" s="196"/>
      <c r="E21" s="196">
        <v>0</v>
      </c>
      <c r="F21" s="196"/>
      <c r="G21" s="196"/>
      <c r="H21" s="196"/>
      <c r="I21" s="196"/>
      <c r="J21" s="52"/>
      <c r="K21" s="18">
        <f t="shared" si="0"/>
        <v>0</v>
      </c>
      <c r="M21" s="213"/>
      <c r="N21" s="213"/>
      <c r="Q21" s="219"/>
    </row>
    <row r="22" spans="2:20" ht="16" thickBot="1">
      <c r="B22" s="177" t="s">
        <v>37</v>
      </c>
      <c r="C22" s="46"/>
      <c r="D22" s="196"/>
      <c r="E22" s="196">
        <v>0</v>
      </c>
      <c r="F22" s="196"/>
      <c r="G22" s="196"/>
      <c r="H22" s="196"/>
      <c r="I22" s="196"/>
      <c r="J22" s="52"/>
      <c r="K22" s="18">
        <f t="shared" si="0"/>
        <v>0</v>
      </c>
      <c r="M22" s="213"/>
      <c r="N22" s="213"/>
      <c r="O22" s="197"/>
      <c r="Q22" s="219"/>
    </row>
    <row r="23" spans="2:20" ht="16" thickBot="1">
      <c r="B23" s="177" t="s">
        <v>0</v>
      </c>
      <c r="C23" s="46"/>
      <c r="D23" s="196"/>
      <c r="E23" s="196"/>
      <c r="F23" s="196"/>
      <c r="G23" s="196"/>
      <c r="H23" s="196"/>
      <c r="I23" s="196"/>
      <c r="J23" s="52"/>
      <c r="K23" s="18">
        <f t="shared" si="0"/>
        <v>0</v>
      </c>
      <c r="M23" s="213"/>
      <c r="N23" s="213"/>
      <c r="Q23" s="219"/>
    </row>
    <row r="24" spans="2:20" ht="16" thickBot="1">
      <c r="B24" s="178" t="s">
        <v>1</v>
      </c>
      <c r="C24" s="46"/>
      <c r="D24" s="196"/>
      <c r="E24" s="196"/>
      <c r="F24" s="196"/>
      <c r="G24" s="196"/>
      <c r="H24" s="196"/>
      <c r="I24" s="196"/>
      <c r="J24" s="52"/>
      <c r="K24" s="18">
        <f t="shared" si="0"/>
        <v>0</v>
      </c>
      <c r="M24" s="213"/>
      <c r="N24" s="213"/>
      <c r="Q24" s="219"/>
    </row>
    <row r="25" spans="2:20" ht="16" thickBot="1">
      <c r="B25" s="177" t="s">
        <v>2</v>
      </c>
      <c r="C25" s="46"/>
      <c r="D25" s="196"/>
      <c r="E25" s="196">
        <v>8000</v>
      </c>
      <c r="F25" s="196"/>
      <c r="G25" s="196"/>
      <c r="H25" s="196">
        <v>36000</v>
      </c>
      <c r="I25" s="196"/>
      <c r="J25" s="52"/>
      <c r="K25" s="18">
        <f t="shared" si="0"/>
        <v>44000</v>
      </c>
      <c r="M25" s="213"/>
      <c r="N25" s="213"/>
      <c r="O25" s="197"/>
      <c r="Q25" s="219"/>
      <c r="T25" s="219"/>
    </row>
    <row r="26" spans="2:20" ht="16" thickBot="1">
      <c r="B26" s="180" t="s">
        <v>38</v>
      </c>
      <c r="C26" s="46"/>
      <c r="D26" s="229"/>
      <c r="E26" s="377">
        <v>8000</v>
      </c>
      <c r="F26" s="229"/>
      <c r="G26" s="229"/>
      <c r="H26" s="229"/>
      <c r="I26" s="229"/>
      <c r="J26" s="53"/>
      <c r="K26" s="18">
        <f t="shared" si="0"/>
        <v>8000</v>
      </c>
      <c r="M26" s="213"/>
      <c r="N26" s="213"/>
      <c r="O26" s="197"/>
      <c r="Q26" s="219"/>
    </row>
    <row r="27" spans="2:20" ht="16" thickBot="1">
      <c r="B27" s="194" t="s">
        <v>130</v>
      </c>
      <c r="C27" s="46"/>
      <c r="D27" s="229"/>
      <c r="E27" s="229"/>
      <c r="F27" s="229"/>
      <c r="G27" s="229"/>
      <c r="H27" s="229"/>
      <c r="I27" s="229"/>
      <c r="J27" s="53"/>
      <c r="K27" s="18">
        <f t="shared" si="0"/>
        <v>0</v>
      </c>
      <c r="M27" s="213"/>
      <c r="N27" s="213"/>
      <c r="Q27" s="219"/>
    </row>
    <row r="28" spans="2:20" ht="16" thickBot="1">
      <c r="B28" s="230" t="s">
        <v>161</v>
      </c>
      <c r="C28" s="228"/>
      <c r="D28" s="229"/>
      <c r="E28" s="229"/>
      <c r="F28" s="229"/>
      <c r="G28" s="229"/>
      <c r="H28" s="229"/>
      <c r="I28" s="229"/>
      <c r="J28" s="53"/>
      <c r="K28" s="18">
        <f t="shared" si="0"/>
        <v>0</v>
      </c>
      <c r="M28" s="213"/>
      <c r="N28" s="213"/>
      <c r="Q28" s="219"/>
    </row>
    <row r="29" spans="2:20" ht="16" thickBot="1">
      <c r="B29" s="230" t="s">
        <v>162</v>
      </c>
      <c r="C29" s="228"/>
      <c r="D29" s="229"/>
      <c r="E29" s="229"/>
      <c r="F29" s="229"/>
      <c r="G29" s="229"/>
      <c r="H29" s="229"/>
      <c r="I29" s="229"/>
      <c r="J29" s="53"/>
      <c r="K29" s="18">
        <f t="shared" si="0"/>
        <v>0</v>
      </c>
      <c r="M29" s="213"/>
      <c r="N29" s="213"/>
      <c r="Q29" s="219"/>
    </row>
    <row r="30" spans="2:20" ht="16" thickBot="1">
      <c r="B30" s="230" t="s">
        <v>163</v>
      </c>
      <c r="C30" s="228"/>
      <c r="D30" s="229"/>
      <c r="E30" s="229"/>
      <c r="F30" s="229"/>
      <c r="G30" s="229"/>
      <c r="H30" s="229"/>
      <c r="I30" s="229"/>
      <c r="J30" s="53"/>
      <c r="K30" s="18">
        <f t="shared" si="0"/>
        <v>0</v>
      </c>
      <c r="M30" s="213"/>
      <c r="N30" s="213"/>
      <c r="Q30" s="219"/>
    </row>
    <row r="31" spans="2:20" ht="16" thickBot="1">
      <c r="B31" s="230" t="s">
        <v>164</v>
      </c>
      <c r="C31" s="228"/>
      <c r="D31" s="5"/>
      <c r="E31" s="5"/>
      <c r="F31" s="5"/>
      <c r="G31" s="5"/>
      <c r="H31" s="5"/>
      <c r="I31" s="5"/>
      <c r="J31" s="53"/>
      <c r="K31" s="18">
        <f t="shared" si="0"/>
        <v>0</v>
      </c>
      <c r="M31" s="213"/>
      <c r="N31" s="213"/>
      <c r="Q31" s="219"/>
    </row>
    <row r="32" spans="2:20" ht="16" thickBot="1">
      <c r="B32" s="230" t="s">
        <v>165</v>
      </c>
      <c r="C32" s="228"/>
      <c r="D32" s="5"/>
      <c r="E32" s="5"/>
      <c r="F32" s="5"/>
      <c r="G32" s="5"/>
      <c r="H32" s="5"/>
      <c r="I32" s="5"/>
      <c r="J32" s="53"/>
      <c r="K32" s="18">
        <f t="shared" si="0"/>
        <v>0</v>
      </c>
      <c r="M32" s="213"/>
      <c r="N32" s="213"/>
      <c r="Q32" s="219"/>
    </row>
    <row r="33" spans="1:17" ht="16" thickBot="1">
      <c r="B33" s="230" t="s">
        <v>166</v>
      </c>
      <c r="C33" s="228"/>
      <c r="D33" s="5"/>
      <c r="E33" s="5"/>
      <c r="F33" s="5"/>
      <c r="G33" s="5"/>
      <c r="H33" s="5"/>
      <c r="I33" s="5"/>
      <c r="J33" s="53"/>
      <c r="K33" s="18">
        <f t="shared" si="0"/>
        <v>0</v>
      </c>
      <c r="M33" s="213"/>
      <c r="N33" s="213"/>
      <c r="Q33" s="219"/>
    </row>
    <row r="34" spans="1:17" ht="16" thickBot="1">
      <c r="B34" s="230" t="s">
        <v>182</v>
      </c>
      <c r="C34" s="228"/>
      <c r="D34" s="5"/>
      <c r="E34" s="5"/>
      <c r="F34" s="5"/>
      <c r="G34" s="5"/>
      <c r="H34" s="5"/>
      <c r="I34" s="5"/>
      <c r="J34" s="53"/>
      <c r="K34" s="18">
        <f t="shared" si="0"/>
        <v>0</v>
      </c>
      <c r="M34" s="213"/>
      <c r="N34" s="213"/>
      <c r="Q34" s="219"/>
    </row>
    <row r="35" spans="1:17" ht="16" thickBot="1">
      <c r="B35" s="217" t="s">
        <v>188</v>
      </c>
      <c r="C35" s="47"/>
      <c r="D35" s="3"/>
      <c r="E35" s="3"/>
      <c r="F35" s="3"/>
      <c r="G35" s="378">
        <v>8542</v>
      </c>
      <c r="H35" s="3"/>
      <c r="I35" s="3"/>
      <c r="J35" s="54"/>
      <c r="K35" s="18">
        <f t="shared" si="0"/>
        <v>8542</v>
      </c>
      <c r="M35" s="213"/>
      <c r="N35" s="213"/>
      <c r="Q35" s="219"/>
    </row>
    <row r="36" spans="1:17">
      <c r="A36" s="31"/>
      <c r="B36" s="32" t="s">
        <v>46</v>
      </c>
      <c r="C36" s="33">
        <f t="shared" ref="C36:K36" si="1">SUM(C6:C35)</f>
        <v>0</v>
      </c>
      <c r="D36" s="33">
        <f t="shared" si="1"/>
        <v>215806</v>
      </c>
      <c r="E36" s="33">
        <f t="shared" si="1"/>
        <v>81300</v>
      </c>
      <c r="F36" s="33">
        <f t="shared" si="1"/>
        <v>26000</v>
      </c>
      <c r="G36" s="33">
        <f t="shared" si="1"/>
        <v>363227</v>
      </c>
      <c r="H36" s="33">
        <f t="shared" si="1"/>
        <v>592734</v>
      </c>
      <c r="I36" s="33">
        <f t="shared" si="1"/>
        <v>0</v>
      </c>
      <c r="J36" s="33">
        <f t="shared" si="1"/>
        <v>0</v>
      </c>
      <c r="K36" s="33">
        <f t="shared" si="1"/>
        <v>1279067</v>
      </c>
      <c r="L36" s="31"/>
      <c r="M36" s="213"/>
      <c r="N36" s="213"/>
      <c r="Q36" s="219"/>
    </row>
    <row r="37" spans="1:17" ht="16" thickBot="1">
      <c r="A37" s="31"/>
      <c r="B37" s="34"/>
      <c r="C37" s="33"/>
      <c r="D37" s="33"/>
      <c r="E37" s="33"/>
      <c r="F37" s="33"/>
      <c r="G37" s="33"/>
      <c r="H37" s="33"/>
      <c r="I37" s="33"/>
      <c r="J37" s="33"/>
      <c r="K37" s="35"/>
      <c r="L37" s="31"/>
      <c r="M37" s="213"/>
      <c r="N37" s="213"/>
      <c r="Q37" s="219"/>
    </row>
    <row r="38" spans="1:17" ht="19" thickBot="1">
      <c r="A38" s="36" t="s">
        <v>45</v>
      </c>
      <c r="B38" s="37" t="s">
        <v>62</v>
      </c>
      <c r="C38" s="48"/>
      <c r="D38" s="1"/>
      <c r="E38" s="1"/>
      <c r="F38" s="1"/>
      <c r="G38" s="1">
        <v>120000</v>
      </c>
      <c r="H38" s="1"/>
      <c r="I38" s="1"/>
      <c r="J38" s="51"/>
      <c r="K38" s="13">
        <f t="shared" si="0"/>
        <v>120000</v>
      </c>
      <c r="M38" s="213"/>
      <c r="N38" s="213"/>
      <c r="Q38" s="219"/>
    </row>
    <row r="39" spans="1:17" ht="16" thickBot="1">
      <c r="B39" s="38" t="s">
        <v>61</v>
      </c>
      <c r="C39" s="49"/>
      <c r="D39" s="2"/>
      <c r="E39" s="2"/>
      <c r="F39" s="2"/>
      <c r="G39" s="2"/>
      <c r="H39" s="2"/>
      <c r="I39" s="2"/>
      <c r="J39" s="52"/>
      <c r="K39" s="18">
        <f t="shared" si="0"/>
        <v>0</v>
      </c>
      <c r="M39" s="213"/>
      <c r="N39" s="213"/>
      <c r="Q39" s="219"/>
    </row>
    <row r="40" spans="1:17" ht="16" thickBot="1">
      <c r="B40" s="58" t="s">
        <v>125</v>
      </c>
      <c r="C40" s="49"/>
      <c r="D40" s="2"/>
      <c r="E40" s="2"/>
      <c r="F40" s="2"/>
      <c r="G40" s="2"/>
      <c r="H40" s="2"/>
      <c r="I40" s="2"/>
      <c r="J40" s="52"/>
      <c r="K40" s="18">
        <f t="shared" si="0"/>
        <v>0</v>
      </c>
      <c r="M40" s="213"/>
      <c r="N40" s="213"/>
      <c r="Q40" s="219"/>
    </row>
    <row r="41" spans="1:17" ht="16" thickBot="1">
      <c r="B41" s="39" t="s">
        <v>132</v>
      </c>
      <c r="C41" s="49"/>
      <c r="D41" s="2"/>
      <c r="E41" s="2"/>
      <c r="F41" s="2"/>
      <c r="G41" s="2"/>
      <c r="H41" s="2"/>
      <c r="I41" s="2"/>
      <c r="J41" s="52"/>
      <c r="K41" s="18">
        <f t="shared" si="0"/>
        <v>0</v>
      </c>
      <c r="M41" s="213"/>
      <c r="N41" s="213"/>
      <c r="Q41" s="219"/>
    </row>
    <row r="42" spans="1:17" ht="16" thickBot="1">
      <c r="B42" s="39" t="s">
        <v>63</v>
      </c>
      <c r="C42" s="49"/>
      <c r="D42" s="2"/>
      <c r="E42" s="2"/>
      <c r="F42" s="2"/>
      <c r="G42" s="2"/>
      <c r="H42" s="2"/>
      <c r="I42" s="2"/>
      <c r="J42" s="52"/>
      <c r="K42" s="18">
        <f t="shared" si="0"/>
        <v>0</v>
      </c>
      <c r="M42" s="213"/>
      <c r="N42" s="213"/>
      <c r="Q42" s="219"/>
    </row>
    <row r="43" spans="1:17" ht="16" thickBot="1">
      <c r="B43" s="39" t="s">
        <v>64</v>
      </c>
      <c r="C43" s="49"/>
      <c r="D43" s="2"/>
      <c r="E43" s="2"/>
      <c r="F43" s="2"/>
      <c r="G43" s="2"/>
      <c r="H43" s="2"/>
      <c r="I43" s="2"/>
      <c r="J43" s="52"/>
      <c r="K43" s="18">
        <f t="shared" si="0"/>
        <v>0</v>
      </c>
      <c r="M43" s="213"/>
      <c r="N43" s="213"/>
      <c r="Q43" s="219"/>
    </row>
    <row r="44" spans="1:17" ht="16" thickBot="1">
      <c r="B44" s="40" t="s">
        <v>65</v>
      </c>
      <c r="C44" s="49"/>
      <c r="D44" s="2"/>
      <c r="E44" s="2"/>
      <c r="F44" s="2"/>
      <c r="G44" s="2"/>
      <c r="H44" s="2"/>
      <c r="I44" s="2"/>
      <c r="J44" s="52"/>
      <c r="K44" s="18">
        <f t="shared" si="0"/>
        <v>0</v>
      </c>
      <c r="M44" s="213"/>
      <c r="N44" s="213"/>
      <c r="Q44" s="219"/>
    </row>
    <row r="45" spans="1:17" ht="16" thickBot="1">
      <c r="B45" s="41" t="s">
        <v>66</v>
      </c>
      <c r="C45" s="49"/>
      <c r="D45" s="5"/>
      <c r="E45" s="5"/>
      <c r="F45" s="5"/>
      <c r="G45" s="5"/>
      <c r="H45" s="5"/>
      <c r="I45" s="5"/>
      <c r="J45" s="53"/>
      <c r="K45" s="18">
        <f t="shared" si="0"/>
        <v>0</v>
      </c>
      <c r="M45" s="213"/>
      <c r="N45" s="213"/>
      <c r="Q45" s="219"/>
    </row>
    <row r="46" spans="1:17" ht="16" thickBot="1">
      <c r="B46" s="61" t="s">
        <v>138</v>
      </c>
      <c r="C46" s="50"/>
      <c r="D46" s="3"/>
      <c r="E46" s="3"/>
      <c r="F46" s="3"/>
      <c r="G46" s="3"/>
      <c r="H46" s="3"/>
      <c r="I46" s="3"/>
      <c r="J46" s="54"/>
      <c r="K46" s="18">
        <f t="shared" si="0"/>
        <v>0</v>
      </c>
      <c r="M46" s="213"/>
      <c r="N46" s="213"/>
      <c r="Q46" s="219"/>
    </row>
    <row r="47" spans="1:17">
      <c r="A47" s="31"/>
      <c r="B47" s="42" t="s">
        <v>47</v>
      </c>
      <c r="C47" s="33">
        <f t="shared" ref="C47:K47" si="2">SUM(C38:C46)</f>
        <v>0</v>
      </c>
      <c r="D47" s="33">
        <f t="shared" si="2"/>
        <v>0</v>
      </c>
      <c r="E47" s="33">
        <f t="shared" si="2"/>
        <v>0</v>
      </c>
      <c r="F47" s="33">
        <f t="shared" si="2"/>
        <v>0</v>
      </c>
      <c r="G47" s="33">
        <f t="shared" si="2"/>
        <v>120000</v>
      </c>
      <c r="H47" s="33">
        <f t="shared" si="2"/>
        <v>0</v>
      </c>
      <c r="I47" s="33">
        <f t="shared" si="2"/>
        <v>0</v>
      </c>
      <c r="J47" s="33">
        <f t="shared" si="2"/>
        <v>0</v>
      </c>
      <c r="K47" s="33">
        <f t="shared" si="2"/>
        <v>120000</v>
      </c>
      <c r="L47" s="31"/>
      <c r="Q47" s="219"/>
    </row>
    <row r="48" spans="1:17" ht="16" thickBot="1">
      <c r="A48" s="31"/>
      <c r="B48" s="43"/>
      <c r="C48" s="33"/>
      <c r="D48" s="33"/>
      <c r="E48" s="33"/>
      <c r="F48" s="33"/>
      <c r="G48" s="33"/>
      <c r="H48" s="33"/>
      <c r="I48" s="33"/>
      <c r="J48" s="33"/>
      <c r="K48" s="35"/>
      <c r="L48" s="31"/>
      <c r="Q48" s="219"/>
    </row>
    <row r="49" spans="2:17" ht="16" thickBot="1">
      <c r="B49" s="44" t="s">
        <v>39</v>
      </c>
      <c r="C49" s="13">
        <f t="shared" ref="C49:K49" si="3">C36+C47</f>
        <v>0</v>
      </c>
      <c r="D49" s="13">
        <f t="shared" si="3"/>
        <v>215806</v>
      </c>
      <c r="E49" s="13">
        <f t="shared" si="3"/>
        <v>81300</v>
      </c>
      <c r="F49" s="13">
        <f t="shared" si="3"/>
        <v>26000</v>
      </c>
      <c r="G49" s="13">
        <f t="shared" si="3"/>
        <v>483227</v>
      </c>
      <c r="H49" s="13">
        <f t="shared" si="3"/>
        <v>592734</v>
      </c>
      <c r="I49" s="13">
        <f t="shared" si="3"/>
        <v>0</v>
      </c>
      <c r="J49" s="13">
        <f t="shared" si="3"/>
        <v>0</v>
      </c>
      <c r="K49" s="13">
        <f t="shared" si="3"/>
        <v>1399067</v>
      </c>
      <c r="Q49" s="219"/>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
  <sheetViews>
    <sheetView topLeftCell="B1" workbookViewId="0">
      <selection activeCell="D7" sqref="D7"/>
    </sheetView>
  </sheetViews>
  <sheetFormatPr baseColWidth="10" defaultRowHeight="15" x14ac:dyDescent="0"/>
  <cols>
    <col min="1" max="1" width="10.83203125" style="7"/>
    <col min="2" max="2" width="15.33203125" style="7" customWidth="1"/>
    <col min="3" max="9" width="10.83203125" style="7"/>
    <col min="10" max="10" width="19" style="7" customWidth="1"/>
    <col min="11" max="11" width="10.83203125" style="7"/>
    <col min="12" max="12" width="4.5" style="7" customWidth="1"/>
    <col min="13" max="16384" width="10.83203125" style="7"/>
  </cols>
  <sheetData>
    <row r="1" spans="1:18" ht="17">
      <c r="A1" s="6" t="s">
        <v>18</v>
      </c>
    </row>
    <row r="2" spans="1:18" ht="17">
      <c r="A2" s="6" t="s">
        <v>40</v>
      </c>
      <c r="J2" s="359" t="s">
        <v>191</v>
      </c>
      <c r="K2" s="27"/>
    </row>
    <row r="3" spans="1:18" ht="17">
      <c r="A3" s="6" t="s">
        <v>41</v>
      </c>
      <c r="C3" s="8" t="s">
        <v>68</v>
      </c>
    </row>
    <row r="4" spans="1:18" ht="16" thickBot="1"/>
    <row r="5" spans="1:18" ht="46" thickBot="1">
      <c r="B5" s="9" t="s">
        <v>19</v>
      </c>
      <c r="C5" s="10" t="s">
        <v>60</v>
      </c>
      <c r="D5" s="10" t="s">
        <v>20</v>
      </c>
      <c r="E5" s="10" t="s">
        <v>21</v>
      </c>
      <c r="F5" s="10" t="s">
        <v>22</v>
      </c>
      <c r="G5" s="10" t="s">
        <v>23</v>
      </c>
      <c r="H5" s="10" t="s">
        <v>24</v>
      </c>
      <c r="I5" s="10" t="s">
        <v>25</v>
      </c>
      <c r="J5" s="10" t="s">
        <v>52</v>
      </c>
      <c r="K5" s="11" t="s">
        <v>48</v>
      </c>
      <c r="M5" s="214"/>
      <c r="O5" s="219"/>
    </row>
    <row r="6" spans="1:18" ht="16" thickBot="1">
      <c r="A6" s="12" t="s">
        <v>44</v>
      </c>
      <c r="B6" s="176" t="s">
        <v>26</v>
      </c>
      <c r="C6" s="45"/>
      <c r="D6" s="360">
        <v>107899</v>
      </c>
      <c r="E6" s="236">
        <v>24072</v>
      </c>
      <c r="F6" s="236">
        <v>79445</v>
      </c>
      <c r="G6" s="236">
        <v>45000</v>
      </c>
      <c r="H6" s="236">
        <v>40000</v>
      </c>
      <c r="I6" s="1"/>
      <c r="J6" s="51"/>
      <c r="K6" s="13">
        <f>SUM(C6:J6)</f>
        <v>296416</v>
      </c>
      <c r="M6" s="215"/>
      <c r="O6" s="219"/>
    </row>
    <row r="7" spans="1:18" ht="16" thickBot="1">
      <c r="B7" s="193" t="s">
        <v>126</v>
      </c>
      <c r="C7" s="46"/>
      <c r="D7" s="196">
        <v>50000</v>
      </c>
      <c r="E7" s="196">
        <v>45413</v>
      </c>
      <c r="F7" s="196">
        <v>105700</v>
      </c>
      <c r="G7" s="361">
        <v>95000</v>
      </c>
      <c r="H7" s="196">
        <v>160000</v>
      </c>
      <c r="I7" s="2"/>
      <c r="J7" s="52"/>
      <c r="K7" s="18">
        <f t="shared" ref="K7:K48" si="0">SUM(C7:J7)</f>
        <v>456113</v>
      </c>
      <c r="M7" s="215"/>
      <c r="O7" s="219"/>
      <c r="Q7" s="25"/>
      <c r="R7" s="25"/>
    </row>
    <row r="8" spans="1:18" ht="16" thickBot="1">
      <c r="B8" s="177" t="s">
        <v>27</v>
      </c>
      <c r="C8" s="46"/>
      <c r="D8" s="196"/>
      <c r="E8" s="196"/>
      <c r="F8" s="196"/>
      <c r="G8" s="361"/>
      <c r="H8" s="196"/>
      <c r="I8" s="2"/>
      <c r="J8" s="52"/>
      <c r="K8" s="18">
        <f t="shared" si="0"/>
        <v>0</v>
      </c>
      <c r="M8" s="215"/>
      <c r="O8" s="219"/>
      <c r="R8" s="25"/>
    </row>
    <row r="9" spans="1:18" ht="16" thickBot="1">
      <c r="B9" s="178" t="s">
        <v>28</v>
      </c>
      <c r="C9" s="46"/>
      <c r="D9" s="196">
        <v>111200</v>
      </c>
      <c r="E9" s="196">
        <v>0</v>
      </c>
      <c r="F9" s="196"/>
      <c r="G9" s="361"/>
      <c r="H9" s="196"/>
      <c r="I9" s="2"/>
      <c r="J9" s="52"/>
      <c r="K9" s="18">
        <f t="shared" si="0"/>
        <v>111200</v>
      </c>
      <c r="M9" s="215"/>
      <c r="O9" s="219"/>
    </row>
    <row r="10" spans="1:18" ht="16" thickBot="1">
      <c r="B10" s="178" t="s">
        <v>29</v>
      </c>
      <c r="C10" s="46"/>
      <c r="D10" s="196"/>
      <c r="E10" s="196"/>
      <c r="F10" s="196"/>
      <c r="G10" s="361"/>
      <c r="H10" s="196">
        <v>94508</v>
      </c>
      <c r="I10" s="2"/>
      <c r="J10" s="52"/>
      <c r="K10" s="18">
        <f t="shared" si="0"/>
        <v>94508</v>
      </c>
      <c r="M10" s="215"/>
      <c r="O10" s="219"/>
    </row>
    <row r="11" spans="1:18" ht="16" thickBot="1">
      <c r="B11" s="193" t="s">
        <v>127</v>
      </c>
      <c r="C11" s="46"/>
      <c r="D11" s="196"/>
      <c r="E11" s="196"/>
      <c r="F11" s="196"/>
      <c r="G11" s="361"/>
      <c r="H11" s="196"/>
      <c r="I11" s="2"/>
      <c r="J11" s="52"/>
      <c r="K11" s="18">
        <f t="shared" si="0"/>
        <v>0</v>
      </c>
      <c r="M11" s="215"/>
      <c r="O11" s="219"/>
    </row>
    <row r="12" spans="1:18" ht="16" thickBot="1">
      <c r="B12" s="177" t="s">
        <v>30</v>
      </c>
      <c r="C12" s="46"/>
      <c r="D12" s="196"/>
      <c r="E12" s="196"/>
      <c r="F12" s="196"/>
      <c r="G12" s="361"/>
      <c r="H12" s="196"/>
      <c r="I12" s="2"/>
      <c r="J12" s="52"/>
      <c r="K12" s="18">
        <f t="shared" si="0"/>
        <v>0</v>
      </c>
      <c r="M12" s="215"/>
      <c r="O12" s="219"/>
    </row>
    <row r="13" spans="1:18" ht="16" thickBot="1">
      <c r="B13" s="177" t="s">
        <v>31</v>
      </c>
      <c r="C13" s="46"/>
      <c r="D13" s="196">
        <v>50000</v>
      </c>
      <c r="E13" s="196">
        <v>19500</v>
      </c>
      <c r="F13" s="196">
        <v>94931</v>
      </c>
      <c r="G13" s="361">
        <v>60000</v>
      </c>
      <c r="H13" s="196">
        <v>20000</v>
      </c>
      <c r="I13" s="2"/>
      <c r="J13" s="52"/>
      <c r="K13" s="18">
        <f t="shared" si="0"/>
        <v>244431</v>
      </c>
      <c r="M13" s="215"/>
      <c r="O13" s="219"/>
      <c r="R13" s="25"/>
    </row>
    <row r="14" spans="1:18" ht="16" thickBot="1">
      <c r="B14" s="177" t="s">
        <v>59</v>
      </c>
      <c r="C14" s="46"/>
      <c r="D14" s="196"/>
      <c r="E14" s="196"/>
      <c r="F14" s="196"/>
      <c r="G14" s="196"/>
      <c r="H14" s="196"/>
      <c r="I14" s="2"/>
      <c r="J14" s="52"/>
      <c r="K14" s="18">
        <f t="shared" si="0"/>
        <v>0</v>
      </c>
      <c r="M14" s="215"/>
      <c r="O14" s="219"/>
    </row>
    <row r="15" spans="1:18" ht="16" thickBot="1">
      <c r="B15" s="177" t="s">
        <v>123</v>
      </c>
      <c r="C15" s="46"/>
      <c r="D15" s="196"/>
      <c r="E15" s="196"/>
      <c r="F15" s="196"/>
      <c r="G15" s="196"/>
      <c r="H15" s="196"/>
      <c r="I15" s="2"/>
      <c r="J15" s="52"/>
      <c r="K15" s="18">
        <f t="shared" si="0"/>
        <v>0</v>
      </c>
      <c r="M15" s="215"/>
      <c r="O15" s="219"/>
    </row>
    <row r="16" spans="1:18" ht="16" thickBot="1">
      <c r="B16" s="177" t="s">
        <v>32</v>
      </c>
      <c r="C16" s="46"/>
      <c r="D16" s="196"/>
      <c r="E16" s="196"/>
      <c r="F16" s="196"/>
      <c r="G16" s="196"/>
      <c r="H16" s="196"/>
      <c r="I16" s="2"/>
      <c r="J16" s="52"/>
      <c r="K16" s="18">
        <f t="shared" si="0"/>
        <v>0</v>
      </c>
      <c r="M16" s="215"/>
      <c r="O16" s="219"/>
    </row>
    <row r="17" spans="2:18" ht="16" thickBot="1">
      <c r="B17" s="177" t="s">
        <v>33</v>
      </c>
      <c r="C17" s="46"/>
      <c r="D17" s="196"/>
      <c r="E17" s="196"/>
      <c r="F17" s="196"/>
      <c r="G17" s="196"/>
      <c r="H17" s="196"/>
      <c r="I17" s="2"/>
      <c r="J17" s="52"/>
      <c r="K17" s="18">
        <f t="shared" si="0"/>
        <v>0</v>
      </c>
      <c r="M17" s="215"/>
      <c r="O17" s="219"/>
    </row>
    <row r="18" spans="2:18" ht="16" thickBot="1">
      <c r="B18" s="179" t="s">
        <v>124</v>
      </c>
      <c r="C18" s="46"/>
      <c r="D18" s="196">
        <v>125800</v>
      </c>
      <c r="E18" s="196"/>
      <c r="F18" s="196"/>
      <c r="G18" s="196"/>
      <c r="H18" s="196"/>
      <c r="I18" s="2"/>
      <c r="J18" s="52"/>
      <c r="K18" s="18">
        <f t="shared" si="0"/>
        <v>125800</v>
      </c>
      <c r="M18" s="321"/>
      <c r="O18" s="219"/>
    </row>
    <row r="19" spans="2:18" ht="16" thickBot="1">
      <c r="B19" s="178" t="s">
        <v>34</v>
      </c>
      <c r="C19" s="46"/>
      <c r="D19" s="196">
        <v>29970</v>
      </c>
      <c r="E19" s="196"/>
      <c r="F19" s="196"/>
      <c r="G19" s="196"/>
      <c r="H19" s="196"/>
      <c r="I19" s="2"/>
      <c r="J19" s="52"/>
      <c r="K19" s="18">
        <f t="shared" si="0"/>
        <v>29970</v>
      </c>
      <c r="M19" s="215"/>
      <c r="O19" s="219"/>
    </row>
    <row r="20" spans="2:18" ht="16" thickBot="1">
      <c r="B20" s="178" t="s">
        <v>35</v>
      </c>
      <c r="C20" s="46"/>
      <c r="D20" s="196">
        <v>17190</v>
      </c>
      <c r="E20" s="196">
        <v>9500</v>
      </c>
      <c r="F20" s="196">
        <v>39866</v>
      </c>
      <c r="G20" s="196">
        <v>15000</v>
      </c>
      <c r="H20" s="196">
        <v>32000</v>
      </c>
      <c r="I20" s="2"/>
      <c r="J20" s="52"/>
      <c r="K20" s="18">
        <f t="shared" si="0"/>
        <v>113556</v>
      </c>
      <c r="M20" s="215"/>
      <c r="O20" s="219"/>
      <c r="R20" s="25"/>
    </row>
    <row r="21" spans="2:18" ht="16" thickBot="1">
      <c r="B21" s="177" t="s">
        <v>36</v>
      </c>
      <c r="C21" s="46"/>
      <c r="D21" s="196"/>
      <c r="E21" s="196"/>
      <c r="F21" s="196"/>
      <c r="G21" s="196"/>
      <c r="H21" s="196"/>
      <c r="I21" s="2"/>
      <c r="J21" s="52"/>
      <c r="K21" s="18">
        <f t="shared" si="0"/>
        <v>0</v>
      </c>
      <c r="M21" s="215"/>
      <c r="O21" s="219"/>
    </row>
    <row r="22" spans="2:18" ht="16" thickBot="1">
      <c r="B22" s="177" t="s">
        <v>37</v>
      </c>
      <c r="C22" s="46"/>
      <c r="D22" s="196"/>
      <c r="E22" s="196"/>
      <c r="F22" s="196"/>
      <c r="G22" s="196"/>
      <c r="H22" s="196"/>
      <c r="I22" s="2"/>
      <c r="J22" s="52"/>
      <c r="K22" s="18">
        <f t="shared" si="0"/>
        <v>0</v>
      </c>
      <c r="M22" s="215"/>
      <c r="O22" s="219"/>
    </row>
    <row r="23" spans="2:18" ht="16" thickBot="1">
      <c r="B23" s="177" t="s">
        <v>0</v>
      </c>
      <c r="C23" s="46"/>
      <c r="D23" s="196"/>
      <c r="E23" s="196"/>
      <c r="F23" s="196"/>
      <c r="G23" s="196"/>
      <c r="H23" s="196"/>
      <c r="I23" s="2"/>
      <c r="J23" s="52"/>
      <c r="K23" s="18">
        <f t="shared" si="0"/>
        <v>0</v>
      </c>
      <c r="M23" s="215"/>
      <c r="O23" s="219"/>
    </row>
    <row r="24" spans="2:18" ht="16" thickBot="1">
      <c r="B24" s="178" t="s">
        <v>1</v>
      </c>
      <c r="C24" s="46"/>
      <c r="D24" s="196"/>
      <c r="E24" s="196"/>
      <c r="F24" s="196"/>
      <c r="G24" s="196"/>
      <c r="H24" s="196"/>
      <c r="I24" s="2"/>
      <c r="J24" s="52"/>
      <c r="K24" s="18">
        <f t="shared" si="0"/>
        <v>0</v>
      </c>
      <c r="M24" s="215"/>
      <c r="O24" s="219"/>
    </row>
    <row r="25" spans="2:18" ht="16" thickBot="1">
      <c r="B25" s="177" t="s">
        <v>2</v>
      </c>
      <c r="C25" s="46"/>
      <c r="D25" s="196"/>
      <c r="E25" s="196">
        <v>18225</v>
      </c>
      <c r="F25" s="196"/>
      <c r="G25" s="196"/>
      <c r="H25" s="196"/>
      <c r="I25" s="2"/>
      <c r="J25" s="52"/>
      <c r="K25" s="18">
        <f t="shared" si="0"/>
        <v>18225</v>
      </c>
      <c r="M25" s="215"/>
      <c r="O25" s="219"/>
    </row>
    <row r="26" spans="2:18" ht="16" thickBot="1">
      <c r="B26" s="180" t="s">
        <v>38</v>
      </c>
      <c r="C26" s="46"/>
      <c r="D26" s="229"/>
      <c r="E26" s="229"/>
      <c r="F26" s="229"/>
      <c r="G26" s="229"/>
      <c r="H26" s="229"/>
      <c r="I26" s="5"/>
      <c r="J26" s="53"/>
      <c r="K26" s="18">
        <f t="shared" si="0"/>
        <v>0</v>
      </c>
      <c r="M26" s="215"/>
      <c r="O26" s="219"/>
    </row>
    <row r="27" spans="2:18" ht="16" thickBot="1">
      <c r="B27" s="194" t="s">
        <v>130</v>
      </c>
      <c r="C27" s="46"/>
      <c r="D27" s="229"/>
      <c r="E27" s="362"/>
      <c r="F27" s="229"/>
      <c r="G27" s="229"/>
      <c r="H27" s="229"/>
      <c r="I27" s="5"/>
      <c r="J27" s="53"/>
      <c r="K27" s="18">
        <f t="shared" si="0"/>
        <v>0</v>
      </c>
      <c r="M27" s="215"/>
    </row>
    <row r="28" spans="2:18" ht="16" thickBot="1">
      <c r="B28" s="230" t="s">
        <v>161</v>
      </c>
      <c r="C28" s="228"/>
      <c r="D28" s="229"/>
      <c r="E28" s="362"/>
      <c r="F28" s="229"/>
      <c r="G28" s="229"/>
      <c r="H28" s="229"/>
      <c r="I28" s="5"/>
      <c r="J28" s="53"/>
      <c r="K28" s="18">
        <f t="shared" si="0"/>
        <v>0</v>
      </c>
      <c r="M28" s="215"/>
    </row>
    <row r="29" spans="2:18" ht="16" thickBot="1">
      <c r="B29" s="230" t="s">
        <v>162</v>
      </c>
      <c r="C29" s="228"/>
      <c r="D29" s="229"/>
      <c r="E29" s="362"/>
      <c r="F29" s="229"/>
      <c r="G29" s="229"/>
      <c r="H29" s="229"/>
      <c r="I29" s="5"/>
      <c r="J29" s="53"/>
      <c r="K29" s="18">
        <f t="shared" si="0"/>
        <v>0</v>
      </c>
      <c r="M29" s="215"/>
    </row>
    <row r="30" spans="2:18" ht="16" thickBot="1">
      <c r="B30" s="230" t="s">
        <v>163</v>
      </c>
      <c r="C30" s="228"/>
      <c r="D30" s="229"/>
      <c r="E30" s="362"/>
      <c r="F30" s="229"/>
      <c r="G30" s="229"/>
      <c r="H30" s="229"/>
      <c r="I30" s="5"/>
      <c r="J30" s="53"/>
      <c r="K30" s="18">
        <f t="shared" si="0"/>
        <v>0</v>
      </c>
      <c r="M30" s="215"/>
    </row>
    <row r="31" spans="2:18" ht="16" thickBot="1">
      <c r="B31" s="230" t="s">
        <v>164</v>
      </c>
      <c r="C31" s="228"/>
      <c r="D31" s="229"/>
      <c r="E31" s="362"/>
      <c r="F31" s="229"/>
      <c r="G31" s="229"/>
      <c r="H31" s="229"/>
      <c r="I31" s="5"/>
      <c r="J31" s="53"/>
      <c r="K31" s="18">
        <f t="shared" si="0"/>
        <v>0</v>
      </c>
      <c r="M31" s="215"/>
    </row>
    <row r="32" spans="2:18" ht="16" thickBot="1">
      <c r="B32" s="230" t="s">
        <v>165</v>
      </c>
      <c r="C32" s="228"/>
      <c r="D32" s="229"/>
      <c r="E32" s="362"/>
      <c r="F32" s="229"/>
      <c r="G32" s="229"/>
      <c r="H32" s="229"/>
      <c r="I32" s="5"/>
      <c r="J32" s="53"/>
      <c r="K32" s="18">
        <f t="shared" si="0"/>
        <v>0</v>
      </c>
      <c r="M32" s="215"/>
    </row>
    <row r="33" spans="1:15" ht="16" thickBot="1">
      <c r="B33" s="230" t="s">
        <v>166</v>
      </c>
      <c r="C33" s="228"/>
      <c r="D33" s="229"/>
      <c r="E33" s="362"/>
      <c r="F33" s="229"/>
      <c r="G33" s="229"/>
      <c r="H33" s="229"/>
      <c r="I33" s="5"/>
      <c r="J33" s="53"/>
      <c r="K33" s="18">
        <f t="shared" si="0"/>
        <v>0</v>
      </c>
      <c r="M33" s="215"/>
    </row>
    <row r="34" spans="1:15" ht="16" thickBot="1">
      <c r="B34" s="230" t="s">
        <v>157</v>
      </c>
      <c r="C34" s="228"/>
      <c r="D34" s="229"/>
      <c r="E34" s="362"/>
      <c r="F34" s="229"/>
      <c r="G34" s="229"/>
      <c r="H34" s="229"/>
      <c r="I34" s="5"/>
      <c r="J34" s="53"/>
      <c r="K34" s="18">
        <f t="shared" si="0"/>
        <v>0</v>
      </c>
      <c r="M34" s="215"/>
    </row>
    <row r="35" spans="1:15" ht="16" thickBot="1">
      <c r="B35" s="181"/>
      <c r="C35" s="47"/>
      <c r="D35" s="363"/>
      <c r="E35" s="363"/>
      <c r="F35" s="363"/>
      <c r="G35" s="363"/>
      <c r="H35" s="363"/>
      <c r="I35" s="30"/>
      <c r="J35" s="54"/>
      <c r="K35" s="18">
        <f t="shared" si="0"/>
        <v>0</v>
      </c>
      <c r="M35" s="215"/>
    </row>
    <row r="36" spans="1:15">
      <c r="A36" s="31"/>
      <c r="B36" s="32" t="s">
        <v>46</v>
      </c>
      <c r="C36" s="33">
        <f t="shared" ref="C36:K36" si="1">SUM(C6:C35)</f>
        <v>0</v>
      </c>
      <c r="D36" s="33">
        <f t="shared" si="1"/>
        <v>492059</v>
      </c>
      <c r="E36" s="33">
        <f t="shared" si="1"/>
        <v>116710</v>
      </c>
      <c r="F36" s="33">
        <f t="shared" si="1"/>
        <v>319942</v>
      </c>
      <c r="G36" s="33">
        <f t="shared" si="1"/>
        <v>215000</v>
      </c>
      <c r="H36" s="33">
        <f t="shared" si="1"/>
        <v>346508</v>
      </c>
      <c r="I36" s="33">
        <f t="shared" si="1"/>
        <v>0</v>
      </c>
      <c r="J36" s="33">
        <f t="shared" si="1"/>
        <v>0</v>
      </c>
      <c r="K36" s="33">
        <f t="shared" si="1"/>
        <v>1490219</v>
      </c>
      <c r="L36" s="31"/>
      <c r="M36" s="215"/>
    </row>
    <row r="37" spans="1:15" ht="16" thickBot="1">
      <c r="A37" s="31"/>
      <c r="B37" s="34"/>
      <c r="C37" s="33"/>
      <c r="D37" s="33"/>
      <c r="E37" s="33"/>
      <c r="F37" s="33"/>
      <c r="G37" s="33"/>
      <c r="H37" s="33"/>
      <c r="I37" s="33"/>
      <c r="J37" s="33"/>
      <c r="K37" s="35"/>
      <c r="L37" s="31"/>
      <c r="M37" s="215"/>
    </row>
    <row r="38" spans="1:15" ht="19" thickBot="1">
      <c r="A38" s="36" t="s">
        <v>45</v>
      </c>
      <c r="B38" s="37" t="s">
        <v>62</v>
      </c>
      <c r="C38" s="48"/>
      <c r="D38" s="360">
        <v>209660</v>
      </c>
      <c r="E38" s="1"/>
      <c r="F38" s="1"/>
      <c r="G38" s="1"/>
      <c r="H38" s="1"/>
      <c r="I38" s="1"/>
      <c r="J38" s="51"/>
      <c r="K38" s="13">
        <f t="shared" si="0"/>
        <v>209660</v>
      </c>
      <c r="M38" s="215"/>
    </row>
    <row r="39" spans="1:15" ht="16" thickBot="1">
      <c r="B39" s="38" t="s">
        <v>61</v>
      </c>
      <c r="C39" s="49"/>
      <c r="D39" s="364">
        <v>61376</v>
      </c>
      <c r="E39" s="2"/>
      <c r="F39" s="2"/>
      <c r="G39" s="2"/>
      <c r="H39" s="2"/>
      <c r="I39" s="2"/>
      <c r="J39" s="52"/>
      <c r="K39" s="18">
        <f t="shared" si="0"/>
        <v>61376</v>
      </c>
      <c r="M39" s="215"/>
    </row>
    <row r="40" spans="1:15" ht="16" thickBot="1">
      <c r="B40" s="58" t="s">
        <v>125</v>
      </c>
      <c r="C40" s="49"/>
      <c r="D40" s="2"/>
      <c r="E40" s="2"/>
      <c r="F40" s="2"/>
      <c r="G40" s="2"/>
      <c r="H40" s="2"/>
      <c r="I40" s="2"/>
      <c r="J40" s="52"/>
      <c r="K40" s="18">
        <f t="shared" si="0"/>
        <v>0</v>
      </c>
      <c r="M40" s="215"/>
    </row>
    <row r="41" spans="1:15" ht="16" thickBot="1">
      <c r="B41" s="39" t="s">
        <v>132</v>
      </c>
      <c r="C41" s="49"/>
      <c r="D41" s="2"/>
      <c r="E41" s="2"/>
      <c r="F41" s="2"/>
      <c r="G41" s="2"/>
      <c r="H41" s="2"/>
      <c r="I41" s="2"/>
      <c r="J41" s="52"/>
      <c r="K41" s="18">
        <f t="shared" si="0"/>
        <v>0</v>
      </c>
      <c r="M41" s="215"/>
    </row>
    <row r="42" spans="1:15" ht="16" thickBot="1">
      <c r="B42" s="39" t="s">
        <v>63</v>
      </c>
      <c r="C42" s="49"/>
      <c r="D42" s="2"/>
      <c r="E42" s="2"/>
      <c r="F42" s="196">
        <v>70000</v>
      </c>
      <c r="G42" s="196">
        <v>65096</v>
      </c>
      <c r="H42" s="2"/>
      <c r="I42" s="2"/>
      <c r="J42" s="52"/>
      <c r="K42" s="18">
        <f t="shared" si="0"/>
        <v>135096</v>
      </c>
      <c r="M42" s="215"/>
    </row>
    <row r="43" spans="1:15" ht="16" thickBot="1">
      <c r="B43" s="39" t="s">
        <v>64</v>
      </c>
      <c r="C43" s="49"/>
      <c r="D43" s="2"/>
      <c r="E43" s="196">
        <v>34400</v>
      </c>
      <c r="F43" s="2"/>
      <c r="G43" s="2">
        <v>100000</v>
      </c>
      <c r="H43" s="2"/>
      <c r="I43" s="2"/>
      <c r="J43" s="52"/>
      <c r="K43" s="18">
        <f t="shared" si="0"/>
        <v>134400</v>
      </c>
      <c r="M43" s="215"/>
      <c r="O43" s="219"/>
    </row>
    <row r="44" spans="1:15" ht="16" thickBot="1">
      <c r="B44" s="40" t="s">
        <v>65</v>
      </c>
      <c r="C44" s="49"/>
      <c r="D44" s="2"/>
      <c r="E44" s="2"/>
      <c r="F44" s="2"/>
      <c r="G44" s="2"/>
      <c r="H44" s="2"/>
      <c r="I44" s="2"/>
      <c r="J44" s="52"/>
      <c r="K44" s="18">
        <f t="shared" si="0"/>
        <v>0</v>
      </c>
      <c r="M44" s="215"/>
    </row>
    <row r="45" spans="1:15" ht="16" thickBot="1">
      <c r="B45" s="41" t="s">
        <v>188</v>
      </c>
      <c r="C45" s="49"/>
      <c r="D45" s="5"/>
      <c r="E45" s="5"/>
      <c r="F45" s="5"/>
      <c r="G45" s="5"/>
      <c r="H45" s="5"/>
      <c r="I45" s="5"/>
      <c r="J45" s="53"/>
      <c r="K45" s="18">
        <f t="shared" si="0"/>
        <v>0</v>
      </c>
      <c r="M45" s="215"/>
    </row>
    <row r="46" spans="1:15" ht="16" thickBot="1">
      <c r="B46" s="314" t="s">
        <v>190</v>
      </c>
      <c r="C46" s="358"/>
      <c r="D46" s="5"/>
      <c r="E46" s="5"/>
      <c r="F46" s="5"/>
      <c r="G46" s="5"/>
      <c r="H46" s="5"/>
      <c r="I46" s="5"/>
      <c r="J46" s="53"/>
      <c r="K46" s="18">
        <f t="shared" si="0"/>
        <v>0</v>
      </c>
      <c r="M46" s="215"/>
    </row>
    <row r="47" spans="1:15" ht="16" thickBot="1">
      <c r="B47" s="314" t="s">
        <v>189</v>
      </c>
      <c r="C47" s="358"/>
      <c r="D47" s="365">
        <v>31680</v>
      </c>
      <c r="E47" s="5"/>
      <c r="F47" s="5"/>
      <c r="G47" s="5"/>
      <c r="H47" s="5"/>
      <c r="I47" s="5"/>
      <c r="J47" s="53"/>
      <c r="K47" s="18">
        <f t="shared" si="0"/>
        <v>31680</v>
      </c>
      <c r="M47" s="215"/>
    </row>
    <row r="48" spans="1:15" ht="16" thickBot="1">
      <c r="B48" s="61" t="s">
        <v>138</v>
      </c>
      <c r="C48" s="50"/>
      <c r="D48" s="3"/>
      <c r="E48" s="3"/>
      <c r="F48" s="3"/>
      <c r="G48" s="3"/>
      <c r="H48" s="3"/>
      <c r="I48" s="3"/>
      <c r="J48" s="54"/>
      <c r="K48" s="18">
        <f t="shared" si="0"/>
        <v>0</v>
      </c>
      <c r="M48" s="215"/>
    </row>
    <row r="49" spans="1:13">
      <c r="A49" s="31"/>
      <c r="B49" s="42" t="s">
        <v>47</v>
      </c>
      <c r="C49" s="33">
        <f t="shared" ref="C49:K49" si="2">SUM(C38:C48)</f>
        <v>0</v>
      </c>
      <c r="D49" s="33">
        <f t="shared" si="2"/>
        <v>302716</v>
      </c>
      <c r="E49" s="33">
        <f t="shared" si="2"/>
        <v>34400</v>
      </c>
      <c r="F49" s="33">
        <f t="shared" si="2"/>
        <v>70000</v>
      </c>
      <c r="G49" s="33">
        <f t="shared" si="2"/>
        <v>165096</v>
      </c>
      <c r="H49" s="33">
        <f t="shared" si="2"/>
        <v>0</v>
      </c>
      <c r="I49" s="33">
        <f t="shared" si="2"/>
        <v>0</v>
      </c>
      <c r="J49" s="33">
        <f t="shared" si="2"/>
        <v>0</v>
      </c>
      <c r="K49" s="33">
        <f t="shared" si="2"/>
        <v>572212</v>
      </c>
      <c r="L49" s="31"/>
      <c r="M49" s="31"/>
    </row>
    <row r="50" spans="1:13" ht="16" thickBot="1">
      <c r="A50" s="31"/>
      <c r="B50" s="43"/>
      <c r="C50" s="33"/>
      <c r="D50" s="33"/>
      <c r="E50" s="33"/>
      <c r="F50" s="33"/>
      <c r="G50" s="33"/>
      <c r="H50" s="33"/>
      <c r="I50" s="33"/>
      <c r="J50" s="33"/>
      <c r="K50" s="35"/>
      <c r="L50" s="31"/>
      <c r="M50" s="31"/>
    </row>
    <row r="51" spans="1:13" ht="16" thickBot="1">
      <c r="B51" s="44" t="s">
        <v>39</v>
      </c>
      <c r="C51" s="13">
        <f t="shared" ref="C51:K51" si="3">C36+C49</f>
        <v>0</v>
      </c>
      <c r="D51" s="13">
        <f t="shared" si="3"/>
        <v>794775</v>
      </c>
      <c r="E51" s="13">
        <f t="shared" si="3"/>
        <v>151110</v>
      </c>
      <c r="F51" s="13">
        <f t="shared" si="3"/>
        <v>389942</v>
      </c>
      <c r="G51" s="13">
        <f t="shared" si="3"/>
        <v>380096</v>
      </c>
      <c r="H51" s="13">
        <f t="shared" si="3"/>
        <v>346508</v>
      </c>
      <c r="I51" s="13">
        <f t="shared" si="3"/>
        <v>0</v>
      </c>
      <c r="J51" s="13">
        <f t="shared" si="3"/>
        <v>0</v>
      </c>
      <c r="K51" s="13">
        <f t="shared" si="3"/>
        <v>2062431</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4"/>
  <sheetViews>
    <sheetView workbookViewId="0">
      <selection activeCell="F47" sqref="F47"/>
    </sheetView>
  </sheetViews>
  <sheetFormatPr baseColWidth="10" defaultRowHeight="15" x14ac:dyDescent="0"/>
  <cols>
    <col min="1" max="1" width="10.83203125" style="7"/>
    <col min="2" max="2" width="15.33203125" style="7" customWidth="1"/>
    <col min="3" max="9" width="10.83203125" style="7"/>
    <col min="10" max="10" width="18.1640625" style="7" customWidth="1"/>
    <col min="11" max="11" width="10.83203125" style="7"/>
    <col min="12" max="12" width="4.5" style="7" customWidth="1"/>
    <col min="13" max="13" width="10.83203125" style="7"/>
    <col min="14" max="14" width="10.83203125" style="25"/>
    <col min="15" max="16384" width="10.83203125" style="7"/>
  </cols>
  <sheetData>
    <row r="1" spans="1:16" ht="17">
      <c r="A1" s="6" t="s">
        <v>18</v>
      </c>
    </row>
    <row r="2" spans="1:16" ht="17">
      <c r="A2" s="6" t="s">
        <v>40</v>
      </c>
      <c r="J2" s="374" t="s">
        <v>193</v>
      </c>
    </row>
    <row r="3" spans="1:16" ht="17">
      <c r="A3" s="6" t="s">
        <v>41</v>
      </c>
      <c r="C3" s="17" t="s">
        <v>43</v>
      </c>
    </row>
    <row r="4" spans="1:16" ht="16" thickBot="1"/>
    <row r="5" spans="1:16" ht="46" thickBot="1">
      <c r="B5" s="9" t="s">
        <v>19</v>
      </c>
      <c r="C5" s="10" t="s">
        <v>60</v>
      </c>
      <c r="D5" s="10" t="s">
        <v>20</v>
      </c>
      <c r="E5" s="10" t="s">
        <v>21</v>
      </c>
      <c r="F5" s="10" t="s">
        <v>22</v>
      </c>
      <c r="G5" s="10" t="s">
        <v>23</v>
      </c>
      <c r="H5" s="10" t="s">
        <v>24</v>
      </c>
      <c r="I5" s="10" t="s">
        <v>25</v>
      </c>
      <c r="J5" s="10" t="s">
        <v>52</v>
      </c>
      <c r="K5" s="11" t="s">
        <v>48</v>
      </c>
    </row>
    <row r="6" spans="1:16" ht="16" thickBot="1">
      <c r="A6" s="12" t="s">
        <v>44</v>
      </c>
      <c r="B6" s="176" t="s">
        <v>26</v>
      </c>
      <c r="C6" s="45"/>
      <c r="D6" s="236">
        <v>15000</v>
      </c>
      <c r="E6" s="236"/>
      <c r="F6" s="236"/>
      <c r="G6" s="236"/>
      <c r="H6" s="236"/>
      <c r="I6" s="236"/>
      <c r="J6" s="51"/>
      <c r="K6" s="13">
        <f>SUM(C6:J6)</f>
        <v>15000</v>
      </c>
    </row>
    <row r="7" spans="1:16" ht="16" thickBot="1">
      <c r="B7" s="193" t="s">
        <v>126</v>
      </c>
      <c r="C7" s="46"/>
      <c r="D7" s="196"/>
      <c r="E7" s="196">
        <v>10000</v>
      </c>
      <c r="F7" s="196"/>
      <c r="G7" s="196"/>
      <c r="H7" s="196"/>
      <c r="I7" s="196"/>
      <c r="J7" s="52"/>
      <c r="K7" s="18">
        <f t="shared" ref="K7:K48" si="0">SUM(C7:J7)</f>
        <v>10000</v>
      </c>
    </row>
    <row r="8" spans="1:16" ht="16" thickBot="1">
      <c r="B8" s="177" t="s">
        <v>27</v>
      </c>
      <c r="C8" s="46"/>
      <c r="D8" s="196"/>
      <c r="E8" s="196"/>
      <c r="F8" s="196">
        <v>30000</v>
      </c>
      <c r="G8" s="196"/>
      <c r="H8" s="196"/>
      <c r="I8" s="196"/>
      <c r="J8" s="52"/>
      <c r="K8" s="18">
        <f t="shared" si="0"/>
        <v>30000</v>
      </c>
    </row>
    <row r="9" spans="1:16" ht="16" thickBot="1">
      <c r="B9" s="178" t="s">
        <v>28</v>
      </c>
      <c r="C9" s="46"/>
      <c r="D9" s="196"/>
      <c r="E9" s="196"/>
      <c r="F9" s="196"/>
      <c r="G9" s="196"/>
      <c r="H9" s="196"/>
      <c r="I9" s="196"/>
      <c r="J9" s="52"/>
      <c r="K9" s="18">
        <f t="shared" si="0"/>
        <v>0</v>
      </c>
    </row>
    <row r="10" spans="1:16" ht="16" thickBot="1">
      <c r="B10" s="178" t="s">
        <v>29</v>
      </c>
      <c r="C10" s="46"/>
      <c r="D10" s="196"/>
      <c r="E10" s="196"/>
      <c r="F10" s="196"/>
      <c r="G10" s="196">
        <v>0</v>
      </c>
      <c r="H10" s="196"/>
      <c r="I10" s="196"/>
      <c r="J10" s="52"/>
      <c r="K10" s="18">
        <f t="shared" si="0"/>
        <v>0</v>
      </c>
      <c r="P10" s="25"/>
    </row>
    <row r="11" spans="1:16" ht="16" thickBot="1">
      <c r="B11" s="193" t="s">
        <v>127</v>
      </c>
      <c r="C11" s="46"/>
      <c r="D11" s="196"/>
      <c r="E11" s="196"/>
      <c r="F11" s="196"/>
      <c r="G11" s="196"/>
      <c r="H11" s="196"/>
      <c r="I11" s="196"/>
      <c r="J11" s="52"/>
      <c r="K11" s="18">
        <f t="shared" si="0"/>
        <v>0</v>
      </c>
      <c r="O11" s="25"/>
    </row>
    <row r="12" spans="1:16" ht="16" thickBot="1">
      <c r="B12" s="177" t="s">
        <v>30</v>
      </c>
      <c r="C12" s="46"/>
      <c r="D12" s="196"/>
      <c r="E12" s="196"/>
      <c r="F12" s="196"/>
      <c r="G12" s="196"/>
      <c r="H12" s="196"/>
      <c r="I12" s="196"/>
      <c r="J12" s="52"/>
      <c r="K12" s="18">
        <f t="shared" si="0"/>
        <v>0</v>
      </c>
      <c r="O12" s="25"/>
    </row>
    <row r="13" spans="1:16" ht="16" thickBot="1">
      <c r="B13" s="177" t="s">
        <v>31</v>
      </c>
      <c r="C13" s="46"/>
      <c r="D13" s="196"/>
      <c r="E13" s="196"/>
      <c r="F13" s="196"/>
      <c r="G13" s="196"/>
      <c r="H13" s="196"/>
      <c r="I13" s="196"/>
      <c r="J13" s="52"/>
      <c r="K13" s="18">
        <f t="shared" si="0"/>
        <v>0</v>
      </c>
      <c r="O13" s="25"/>
    </row>
    <row r="14" spans="1:16" ht="16" thickBot="1">
      <c r="B14" s="177" t="s">
        <v>59</v>
      </c>
      <c r="C14" s="46"/>
      <c r="D14" s="196">
        <v>5000</v>
      </c>
      <c r="E14" s="196"/>
      <c r="F14" s="196">
        <v>62040</v>
      </c>
      <c r="G14" s="196">
        <v>131000</v>
      </c>
      <c r="H14" s="196"/>
      <c r="I14" s="196"/>
      <c r="J14" s="52"/>
      <c r="K14" s="18">
        <f t="shared" si="0"/>
        <v>198040</v>
      </c>
      <c r="O14" s="25"/>
    </row>
    <row r="15" spans="1:16" ht="16" thickBot="1">
      <c r="B15" s="177" t="s">
        <v>123</v>
      </c>
      <c r="C15" s="46"/>
      <c r="D15" s="196"/>
      <c r="E15" s="196"/>
      <c r="F15" s="196"/>
      <c r="G15" s="196"/>
      <c r="H15" s="196"/>
      <c r="I15" s="196"/>
      <c r="J15" s="52"/>
      <c r="K15" s="18">
        <f t="shared" si="0"/>
        <v>0</v>
      </c>
      <c r="O15" s="25"/>
    </row>
    <row r="16" spans="1:16" ht="16" thickBot="1">
      <c r="B16" s="177" t="s">
        <v>32</v>
      </c>
      <c r="C16" s="46"/>
      <c r="D16" s="196"/>
      <c r="E16" s="196"/>
      <c r="F16" s="196"/>
      <c r="G16" s="196"/>
      <c r="H16" s="196"/>
      <c r="I16" s="196"/>
      <c r="J16" s="52"/>
      <c r="K16" s="18">
        <f t="shared" si="0"/>
        <v>0</v>
      </c>
      <c r="O16" s="25"/>
    </row>
    <row r="17" spans="2:15" ht="16" thickBot="1">
      <c r="B17" s="177" t="s">
        <v>33</v>
      </c>
      <c r="C17" s="46"/>
      <c r="D17" s="196"/>
      <c r="E17" s="196"/>
      <c r="F17" s="196"/>
      <c r="G17" s="196"/>
      <c r="H17" s="196"/>
      <c r="I17" s="196"/>
      <c r="J17" s="52"/>
      <c r="K17" s="18">
        <f t="shared" si="0"/>
        <v>0</v>
      </c>
      <c r="O17" s="25"/>
    </row>
    <row r="18" spans="2:15" ht="16" thickBot="1">
      <c r="B18" s="179" t="s">
        <v>124</v>
      </c>
      <c r="C18" s="46"/>
      <c r="D18" s="196"/>
      <c r="E18" s="196"/>
      <c r="F18" s="196"/>
      <c r="G18" s="196"/>
      <c r="H18" s="196"/>
      <c r="I18" s="196"/>
      <c r="J18" s="52"/>
      <c r="K18" s="18">
        <f t="shared" si="0"/>
        <v>0</v>
      </c>
      <c r="O18" s="25"/>
    </row>
    <row r="19" spans="2:15" ht="16" thickBot="1">
      <c r="B19" s="178" t="s">
        <v>34</v>
      </c>
      <c r="C19" s="46"/>
      <c r="D19" s="196"/>
      <c r="E19" s="196"/>
      <c r="F19" s="196"/>
      <c r="G19" s="196"/>
      <c r="H19" s="196"/>
      <c r="I19" s="196"/>
      <c r="J19" s="52"/>
      <c r="K19" s="18">
        <f t="shared" si="0"/>
        <v>0</v>
      </c>
      <c r="O19" s="25"/>
    </row>
    <row r="20" spans="2:15" ht="16" thickBot="1">
      <c r="B20" s="178" t="s">
        <v>35</v>
      </c>
      <c r="C20" s="46"/>
      <c r="D20" s="196"/>
      <c r="E20" s="196">
        <v>20000</v>
      </c>
      <c r="F20" s="196"/>
      <c r="G20" s="196"/>
      <c r="H20" s="196"/>
      <c r="I20" s="196"/>
      <c r="J20" s="52"/>
      <c r="K20" s="18">
        <f t="shared" si="0"/>
        <v>20000</v>
      </c>
      <c r="O20" s="25"/>
    </row>
    <row r="21" spans="2:15" ht="16" thickBot="1">
      <c r="B21" s="177" t="s">
        <v>36</v>
      </c>
      <c r="C21" s="46"/>
      <c r="D21" s="196"/>
      <c r="E21" s="196">
        <v>50000</v>
      </c>
      <c r="F21" s="196"/>
      <c r="G21" s="196">
        <v>161008</v>
      </c>
      <c r="H21" s="196"/>
      <c r="I21" s="196"/>
      <c r="J21" s="52"/>
      <c r="K21" s="18">
        <f t="shared" si="0"/>
        <v>211008</v>
      </c>
      <c r="O21" s="25"/>
    </row>
    <row r="22" spans="2:15" ht="16" thickBot="1">
      <c r="B22" s="177" t="s">
        <v>37</v>
      </c>
      <c r="C22" s="46"/>
      <c r="D22" s="196"/>
      <c r="E22" s="196"/>
      <c r="F22" s="196"/>
      <c r="G22" s="196"/>
      <c r="H22" s="196"/>
      <c r="I22" s="196"/>
      <c r="J22" s="52"/>
      <c r="K22" s="18">
        <f t="shared" si="0"/>
        <v>0</v>
      </c>
      <c r="O22" s="25"/>
    </row>
    <row r="23" spans="2:15" ht="16" thickBot="1">
      <c r="B23" s="177" t="s">
        <v>0</v>
      </c>
      <c r="C23" s="46"/>
      <c r="D23" s="196"/>
      <c r="E23" s="196"/>
      <c r="F23" s="196"/>
      <c r="G23" s="196"/>
      <c r="H23" s="196"/>
      <c r="I23" s="196"/>
      <c r="J23" s="52"/>
      <c r="K23" s="18">
        <f t="shared" si="0"/>
        <v>0</v>
      </c>
      <c r="O23" s="25"/>
    </row>
    <row r="24" spans="2:15" ht="16" thickBot="1">
      <c r="B24" s="178" t="s">
        <v>1</v>
      </c>
      <c r="C24" s="46"/>
      <c r="D24" s="196"/>
      <c r="E24" s="196"/>
      <c r="F24" s="196"/>
      <c r="G24" s="196"/>
      <c r="H24" s="196"/>
      <c r="I24" s="196"/>
      <c r="J24" s="52"/>
      <c r="K24" s="18">
        <f t="shared" si="0"/>
        <v>0</v>
      </c>
      <c r="O24" s="25"/>
    </row>
    <row r="25" spans="2:15" ht="16" thickBot="1">
      <c r="B25" s="177" t="s">
        <v>2</v>
      </c>
      <c r="C25" s="46"/>
      <c r="D25" s="196"/>
      <c r="E25" s="196"/>
      <c r="F25" s="196"/>
      <c r="G25" s="196"/>
      <c r="H25" s="196"/>
      <c r="I25" s="196"/>
      <c r="J25" s="52"/>
      <c r="K25" s="18">
        <f t="shared" si="0"/>
        <v>0</v>
      </c>
      <c r="O25" s="25"/>
    </row>
    <row r="26" spans="2:15" ht="16" thickBot="1">
      <c r="B26" s="180" t="s">
        <v>38</v>
      </c>
      <c r="C26" s="46"/>
      <c r="D26" s="229"/>
      <c r="E26" s="229">
        <v>51500</v>
      </c>
      <c r="F26" s="229">
        <v>58515</v>
      </c>
      <c r="G26" s="229">
        <v>101779</v>
      </c>
      <c r="H26" s="229"/>
      <c r="I26" s="229"/>
      <c r="J26" s="53"/>
      <c r="K26" s="18">
        <f t="shared" si="0"/>
        <v>211794</v>
      </c>
      <c r="O26" s="25"/>
    </row>
    <row r="27" spans="2:15" ht="16" thickBot="1">
      <c r="B27" s="194" t="s">
        <v>130</v>
      </c>
      <c r="C27" s="46"/>
      <c r="D27" s="229"/>
      <c r="E27" s="229"/>
      <c r="F27" s="229"/>
      <c r="G27" s="229"/>
      <c r="H27" s="229"/>
      <c r="I27" s="229"/>
      <c r="J27" s="53"/>
      <c r="K27" s="18">
        <f t="shared" si="0"/>
        <v>0</v>
      </c>
      <c r="O27" s="25"/>
    </row>
    <row r="28" spans="2:15" ht="16" thickBot="1">
      <c r="B28" s="232" t="s">
        <v>161</v>
      </c>
      <c r="C28" s="228"/>
      <c r="D28" s="229"/>
      <c r="E28" s="229"/>
      <c r="F28" s="229"/>
      <c r="G28" s="229"/>
      <c r="H28" s="229"/>
      <c r="I28" s="229"/>
      <c r="J28" s="53"/>
      <c r="K28" s="18">
        <f t="shared" si="0"/>
        <v>0</v>
      </c>
      <c r="O28" s="25"/>
    </row>
    <row r="29" spans="2:15" ht="16" thickBot="1">
      <c r="B29" s="233" t="s">
        <v>162</v>
      </c>
      <c r="C29" s="228"/>
      <c r="D29" s="229"/>
      <c r="E29" s="229"/>
      <c r="F29" s="229"/>
      <c r="G29" s="229"/>
      <c r="H29" s="229"/>
      <c r="I29" s="229"/>
      <c r="J29" s="53"/>
      <c r="K29" s="18">
        <f t="shared" si="0"/>
        <v>0</v>
      </c>
      <c r="O29" s="25"/>
    </row>
    <row r="30" spans="2:15" ht="16" thickBot="1">
      <c r="B30" s="233" t="s">
        <v>163</v>
      </c>
      <c r="C30" s="228"/>
      <c r="D30" s="229"/>
      <c r="E30" s="229"/>
      <c r="F30" s="229"/>
      <c r="G30" s="229"/>
      <c r="H30" s="229"/>
      <c r="I30" s="229"/>
      <c r="J30" s="53"/>
      <c r="K30" s="18"/>
      <c r="O30" s="25"/>
    </row>
    <row r="31" spans="2:15" ht="16" thickBot="1">
      <c r="B31" s="233" t="s">
        <v>164</v>
      </c>
      <c r="C31" s="228"/>
      <c r="D31" s="229"/>
      <c r="E31" s="229"/>
      <c r="F31" s="229"/>
      <c r="G31" s="229"/>
      <c r="H31" s="229"/>
      <c r="I31" s="229"/>
      <c r="J31" s="53"/>
      <c r="K31" s="18"/>
      <c r="O31" s="25"/>
    </row>
    <row r="32" spans="2:15" ht="16" thickBot="1">
      <c r="B32" s="233" t="s">
        <v>165</v>
      </c>
      <c r="C32" s="228"/>
      <c r="D32" s="229"/>
      <c r="E32" s="229"/>
      <c r="F32" s="229"/>
      <c r="G32" s="229"/>
      <c r="H32" s="229"/>
      <c r="I32" s="229"/>
      <c r="J32" s="53"/>
      <c r="K32" s="18"/>
      <c r="O32" s="25"/>
    </row>
    <row r="33" spans="1:15" ht="16" thickBot="1">
      <c r="B33" s="233" t="s">
        <v>166</v>
      </c>
      <c r="C33" s="228"/>
      <c r="D33" s="229"/>
      <c r="E33" s="229"/>
      <c r="F33" s="229"/>
      <c r="G33" s="229"/>
      <c r="H33" s="229"/>
      <c r="I33" s="229"/>
      <c r="J33" s="53"/>
      <c r="K33" s="18"/>
      <c r="O33" s="25"/>
    </row>
    <row r="34" spans="1:15" ht="16" thickBot="1">
      <c r="B34" s="233" t="s">
        <v>157</v>
      </c>
      <c r="C34" s="228"/>
      <c r="D34" s="229"/>
      <c r="E34" s="229"/>
      <c r="F34" s="229"/>
      <c r="G34" s="229"/>
      <c r="H34" s="229"/>
      <c r="I34" s="229"/>
      <c r="J34" s="53"/>
      <c r="K34" s="18">
        <f t="shared" si="0"/>
        <v>0</v>
      </c>
      <c r="O34" s="25"/>
    </row>
    <row r="35" spans="1:15" ht="16" thickBot="1">
      <c r="B35" s="181"/>
      <c r="C35" s="47"/>
      <c r="D35" s="363"/>
      <c r="E35" s="363"/>
      <c r="F35" s="363"/>
      <c r="G35" s="363"/>
      <c r="H35" s="363"/>
      <c r="I35" s="363"/>
      <c r="J35" s="54"/>
      <c r="K35" s="18"/>
      <c r="O35" s="25"/>
    </row>
    <row r="36" spans="1:15">
      <c r="A36" s="31"/>
      <c r="B36" s="32" t="s">
        <v>46</v>
      </c>
      <c r="C36" s="33">
        <f t="shared" ref="C36:K36" si="1">SUM(C6:C35)</f>
        <v>0</v>
      </c>
      <c r="D36" s="33">
        <f t="shared" si="1"/>
        <v>20000</v>
      </c>
      <c r="E36" s="33">
        <f t="shared" si="1"/>
        <v>131500</v>
      </c>
      <c r="F36" s="33">
        <f t="shared" si="1"/>
        <v>150555</v>
      </c>
      <c r="G36" s="33">
        <f t="shared" si="1"/>
        <v>393787</v>
      </c>
      <c r="H36" s="33">
        <f t="shared" si="1"/>
        <v>0</v>
      </c>
      <c r="I36" s="33">
        <f t="shared" si="1"/>
        <v>0</v>
      </c>
      <c r="J36" s="33">
        <f t="shared" si="1"/>
        <v>0</v>
      </c>
      <c r="K36" s="33">
        <f t="shared" si="1"/>
        <v>695842</v>
      </c>
      <c r="L36" s="31"/>
      <c r="O36" s="25"/>
    </row>
    <row r="37" spans="1:15" ht="16" thickBot="1">
      <c r="A37" s="31"/>
      <c r="B37" s="34"/>
      <c r="C37" s="33"/>
      <c r="D37" s="33"/>
      <c r="E37" s="33"/>
      <c r="F37" s="33"/>
      <c r="G37" s="33"/>
      <c r="H37" s="33"/>
      <c r="I37" s="33"/>
      <c r="J37" s="33"/>
      <c r="K37" s="35"/>
      <c r="L37" s="31"/>
      <c r="O37" s="25"/>
    </row>
    <row r="38" spans="1:15" ht="19" thickBot="1">
      <c r="A38" s="36" t="s">
        <v>45</v>
      </c>
      <c r="B38" s="37" t="s">
        <v>62</v>
      </c>
      <c r="C38" s="48"/>
      <c r="D38" s="236"/>
      <c r="E38" s="236"/>
      <c r="F38" s="236"/>
      <c r="G38" s="236"/>
      <c r="H38" s="236"/>
      <c r="I38" s="236"/>
      <c r="J38" s="51"/>
      <c r="K38" s="13">
        <f t="shared" si="0"/>
        <v>0</v>
      </c>
      <c r="O38" s="25"/>
    </row>
    <row r="39" spans="1:15" ht="16" thickBot="1">
      <c r="B39" s="38" t="s">
        <v>61</v>
      </c>
      <c r="C39" s="49"/>
      <c r="D39" s="196"/>
      <c r="E39" s="196"/>
      <c r="F39" s="196"/>
      <c r="G39" s="196"/>
      <c r="H39" s="196"/>
      <c r="I39" s="196"/>
      <c r="J39" s="52"/>
      <c r="K39" s="18">
        <f t="shared" si="0"/>
        <v>0</v>
      </c>
      <c r="O39" s="25"/>
    </row>
    <row r="40" spans="1:15" ht="16" thickBot="1">
      <c r="B40" s="58" t="s">
        <v>125</v>
      </c>
      <c r="C40" s="49"/>
      <c r="D40" s="196"/>
      <c r="E40" s="196"/>
      <c r="F40" s="196"/>
      <c r="G40" s="196"/>
      <c r="H40" s="196"/>
      <c r="I40" s="196"/>
      <c r="J40" s="52"/>
      <c r="K40" s="18">
        <f t="shared" si="0"/>
        <v>0</v>
      </c>
      <c r="O40" s="25"/>
    </row>
    <row r="41" spans="1:15" ht="16" thickBot="1">
      <c r="B41" s="39" t="s">
        <v>132</v>
      </c>
      <c r="C41" s="49"/>
      <c r="D41" s="196"/>
      <c r="E41" s="196"/>
      <c r="F41" s="196"/>
      <c r="G41" s="196"/>
      <c r="H41" s="196"/>
      <c r="I41" s="196"/>
      <c r="J41" s="52"/>
      <c r="K41" s="18">
        <f t="shared" si="0"/>
        <v>0</v>
      </c>
      <c r="O41" s="25"/>
    </row>
    <row r="42" spans="1:15" ht="16" thickBot="1">
      <c r="B42" s="39" t="s">
        <v>63</v>
      </c>
      <c r="C42" s="49"/>
      <c r="D42" s="196"/>
      <c r="E42" s="196"/>
      <c r="F42" s="196"/>
      <c r="G42" s="196"/>
      <c r="H42" s="196"/>
      <c r="I42" s="196"/>
      <c r="J42" s="52"/>
      <c r="K42" s="18">
        <f t="shared" si="0"/>
        <v>0</v>
      </c>
      <c r="O42" s="25"/>
    </row>
    <row r="43" spans="1:15" ht="16" thickBot="1">
      <c r="B43" s="39" t="s">
        <v>64</v>
      </c>
      <c r="C43" s="49"/>
      <c r="D43" s="196"/>
      <c r="E43" s="196"/>
      <c r="F43" s="196"/>
      <c r="G43" s="196"/>
      <c r="H43" s="196"/>
      <c r="I43" s="196"/>
      <c r="J43" s="52"/>
      <c r="K43" s="18">
        <f t="shared" si="0"/>
        <v>0</v>
      </c>
      <c r="O43" s="25"/>
    </row>
    <row r="44" spans="1:15" ht="16" thickBot="1">
      <c r="B44" s="40" t="s">
        <v>65</v>
      </c>
      <c r="C44" s="49"/>
      <c r="D44" s="196"/>
      <c r="E44" s="365">
        <v>28267</v>
      </c>
      <c r="F44" s="365">
        <v>34030</v>
      </c>
      <c r="G44" s="365">
        <v>25396</v>
      </c>
      <c r="H44" s="196"/>
      <c r="I44" s="196"/>
      <c r="J44" s="52"/>
      <c r="K44" s="18">
        <f t="shared" si="0"/>
        <v>87693</v>
      </c>
      <c r="O44" s="25"/>
    </row>
    <row r="45" spans="1:15" ht="16" thickBot="1">
      <c r="B45" s="41" t="s">
        <v>188</v>
      </c>
      <c r="C45" s="49"/>
      <c r="D45" s="229"/>
      <c r="E45" s="229"/>
      <c r="F45" s="229"/>
      <c r="G45" s="229"/>
      <c r="H45" s="229"/>
      <c r="I45" s="229"/>
      <c r="J45" s="53"/>
      <c r="K45" s="18">
        <f t="shared" si="0"/>
        <v>0</v>
      </c>
      <c r="O45" s="25"/>
    </row>
    <row r="46" spans="1:15" ht="16" thickBot="1">
      <c r="B46" s="314" t="s">
        <v>190</v>
      </c>
      <c r="C46" s="358"/>
      <c r="D46" s="229"/>
      <c r="E46" s="365">
        <v>39320</v>
      </c>
      <c r="F46" s="365">
        <v>43020</v>
      </c>
      <c r="G46" s="365">
        <v>43090</v>
      </c>
      <c r="H46" s="229"/>
      <c r="I46" s="229"/>
      <c r="J46" s="53"/>
      <c r="K46" s="18">
        <f t="shared" si="0"/>
        <v>125430</v>
      </c>
      <c r="O46" s="25"/>
    </row>
    <row r="47" spans="1:15" ht="16" thickBot="1">
      <c r="B47" s="314" t="s">
        <v>189</v>
      </c>
      <c r="C47" s="358"/>
      <c r="D47" s="229"/>
      <c r="E47" s="229"/>
      <c r="F47" s="229"/>
      <c r="G47" s="229"/>
      <c r="H47" s="229"/>
      <c r="I47" s="229"/>
      <c r="J47" s="53"/>
      <c r="K47" s="18">
        <f t="shared" si="0"/>
        <v>0</v>
      </c>
      <c r="O47" s="25"/>
    </row>
    <row r="48" spans="1:15" ht="16" thickBot="1">
      <c r="B48" s="61" t="s">
        <v>138</v>
      </c>
      <c r="C48" s="50"/>
      <c r="D48" s="3"/>
      <c r="E48" s="3"/>
      <c r="F48" s="3"/>
      <c r="G48" s="3"/>
      <c r="H48" s="3"/>
      <c r="I48" s="3"/>
      <c r="J48" s="54"/>
      <c r="K48" s="18">
        <f t="shared" si="0"/>
        <v>0</v>
      </c>
      <c r="O48" s="25"/>
    </row>
    <row r="49" spans="1:15">
      <c r="A49" s="31"/>
      <c r="B49" s="42" t="s">
        <v>47</v>
      </c>
      <c r="C49" s="33">
        <f t="shared" ref="C49:K49" si="2">SUM(C38:C48)</f>
        <v>0</v>
      </c>
      <c r="D49" s="33">
        <f t="shared" si="2"/>
        <v>0</v>
      </c>
      <c r="E49" s="33">
        <f t="shared" si="2"/>
        <v>67587</v>
      </c>
      <c r="F49" s="33">
        <f t="shared" si="2"/>
        <v>77050</v>
      </c>
      <c r="G49" s="33">
        <f t="shared" si="2"/>
        <v>68486</v>
      </c>
      <c r="H49" s="33">
        <f t="shared" si="2"/>
        <v>0</v>
      </c>
      <c r="I49" s="33">
        <f t="shared" si="2"/>
        <v>0</v>
      </c>
      <c r="J49" s="33">
        <f t="shared" si="2"/>
        <v>0</v>
      </c>
      <c r="K49" s="33">
        <f t="shared" si="2"/>
        <v>213123</v>
      </c>
      <c r="L49" s="31"/>
      <c r="O49" s="25"/>
    </row>
    <row r="50" spans="1:15" ht="16" thickBot="1">
      <c r="A50" s="31"/>
      <c r="B50" s="43"/>
      <c r="C50" s="33"/>
      <c r="D50" s="33"/>
      <c r="E50" s="33"/>
      <c r="F50" s="33"/>
      <c r="G50" s="33"/>
      <c r="H50" s="33"/>
      <c r="I50" s="33"/>
      <c r="J50" s="33"/>
      <c r="K50" s="35"/>
      <c r="L50" s="31"/>
      <c r="O50" s="25"/>
    </row>
    <row r="51" spans="1:15" ht="16" thickBot="1">
      <c r="B51" s="44" t="s">
        <v>39</v>
      </c>
      <c r="C51" s="13">
        <f t="shared" ref="C51:K51" si="3">C36+C49</f>
        <v>0</v>
      </c>
      <c r="D51" s="13">
        <f t="shared" si="3"/>
        <v>20000</v>
      </c>
      <c r="E51" s="13">
        <f t="shared" si="3"/>
        <v>199087</v>
      </c>
      <c r="F51" s="13">
        <f t="shared" si="3"/>
        <v>227605</v>
      </c>
      <c r="G51" s="13">
        <f t="shared" si="3"/>
        <v>462273</v>
      </c>
      <c r="H51" s="13">
        <f t="shared" si="3"/>
        <v>0</v>
      </c>
      <c r="I51" s="13">
        <f t="shared" si="3"/>
        <v>0</v>
      </c>
      <c r="J51" s="13">
        <f t="shared" si="3"/>
        <v>0</v>
      </c>
      <c r="K51" s="13">
        <f t="shared" si="3"/>
        <v>908965</v>
      </c>
    </row>
    <row r="54" spans="1:15">
      <c r="B54" s="40" t="s">
        <v>65</v>
      </c>
      <c r="C54" s="49"/>
      <c r="D54" s="196"/>
      <c r="E54" s="196">
        <v>70500</v>
      </c>
      <c r="F54" s="196">
        <v>76652</v>
      </c>
      <c r="G54" s="196">
        <v>73125</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workbookViewId="0">
      <selection activeCell="B45" sqref="B45"/>
    </sheetView>
  </sheetViews>
  <sheetFormatPr baseColWidth="10" defaultRowHeight="15" x14ac:dyDescent="0"/>
  <cols>
    <col min="1" max="1" width="10.83203125" style="7"/>
    <col min="2" max="2" width="15.33203125" style="7" customWidth="1"/>
    <col min="3" max="9" width="10.83203125" style="7"/>
    <col min="10" max="10" width="18.33203125" style="7" customWidth="1"/>
    <col min="11" max="11" width="10.83203125" style="7"/>
    <col min="12" max="12" width="4.5" style="7" customWidth="1"/>
    <col min="13" max="16384" width="10.83203125" style="7"/>
  </cols>
  <sheetData>
    <row r="1" spans="1:17" ht="17">
      <c r="A1" s="6" t="s">
        <v>18</v>
      </c>
    </row>
    <row r="2" spans="1:17" ht="17">
      <c r="A2" s="6" t="s">
        <v>40</v>
      </c>
      <c r="J2" s="220" t="s">
        <v>146</v>
      </c>
    </row>
    <row r="3" spans="1:17" ht="17">
      <c r="A3" s="6" t="s">
        <v>41</v>
      </c>
      <c r="C3" s="17" t="s">
        <v>69</v>
      </c>
    </row>
    <row r="4" spans="1:17" ht="16" thickBot="1"/>
    <row r="5" spans="1:17" ht="46" thickBot="1">
      <c r="B5" s="9" t="s">
        <v>19</v>
      </c>
      <c r="C5" s="10" t="s">
        <v>60</v>
      </c>
      <c r="D5" s="10" t="s">
        <v>20</v>
      </c>
      <c r="E5" s="10" t="s">
        <v>21</v>
      </c>
      <c r="F5" s="10" t="s">
        <v>22</v>
      </c>
      <c r="G5" s="10" t="s">
        <v>23</v>
      </c>
      <c r="H5" s="10" t="s">
        <v>24</v>
      </c>
      <c r="I5" s="10" t="s">
        <v>25</v>
      </c>
      <c r="J5" s="10" t="s">
        <v>52</v>
      </c>
      <c r="K5" s="11" t="s">
        <v>48</v>
      </c>
      <c r="N5" s="25" t="s">
        <v>147</v>
      </c>
    </row>
    <row r="6" spans="1:17" ht="16" thickBot="1">
      <c r="A6" s="12" t="s">
        <v>44</v>
      </c>
      <c r="B6" s="176" t="s">
        <v>26</v>
      </c>
      <c r="C6" s="45"/>
      <c r="D6" s="1">
        <v>5040</v>
      </c>
      <c r="E6" s="1"/>
      <c r="F6" s="1"/>
      <c r="G6" s="1"/>
      <c r="H6" s="1"/>
      <c r="I6" s="1"/>
      <c r="J6" s="51"/>
      <c r="K6" s="13">
        <f>SUM(C6:J6)</f>
        <v>5040</v>
      </c>
    </row>
    <row r="7" spans="1:17" ht="16" thickBot="1">
      <c r="B7" s="193" t="s">
        <v>126</v>
      </c>
      <c r="C7" s="46"/>
      <c r="D7" s="2"/>
      <c r="E7" s="2"/>
      <c r="F7" s="2"/>
      <c r="G7" s="2"/>
      <c r="H7" s="2"/>
      <c r="I7" s="2"/>
      <c r="J7" s="52"/>
      <c r="K7" s="18">
        <f t="shared" ref="K7:K46" si="0">SUM(C7:J7)</f>
        <v>0</v>
      </c>
    </row>
    <row r="8" spans="1:17" ht="16" thickBot="1">
      <c r="B8" s="177" t="s">
        <v>27</v>
      </c>
      <c r="C8" s="46"/>
      <c r="D8" s="2"/>
      <c r="E8" s="2"/>
      <c r="F8" s="2"/>
      <c r="G8" s="2"/>
      <c r="H8" s="2"/>
      <c r="I8" s="2"/>
      <c r="J8" s="52"/>
      <c r="K8" s="18">
        <f t="shared" si="0"/>
        <v>0</v>
      </c>
    </row>
    <row r="9" spans="1:17" ht="16" thickBot="1">
      <c r="B9" s="178" t="s">
        <v>28</v>
      </c>
      <c r="C9" s="46"/>
      <c r="D9" s="2"/>
      <c r="E9" s="2"/>
      <c r="F9" s="2"/>
      <c r="G9" s="2"/>
      <c r="H9" s="2"/>
      <c r="I9" s="2"/>
      <c r="J9" s="52"/>
      <c r="K9" s="18">
        <f t="shared" si="0"/>
        <v>0</v>
      </c>
    </row>
    <row r="10" spans="1:17" ht="16" thickBot="1">
      <c r="B10" s="178" t="s">
        <v>29</v>
      </c>
      <c r="C10" s="46"/>
      <c r="D10" s="2"/>
      <c r="E10" s="2"/>
      <c r="F10" s="2"/>
      <c r="G10" s="2"/>
      <c r="H10" s="2"/>
      <c r="I10" s="2"/>
      <c r="J10" s="52"/>
      <c r="K10" s="18">
        <f t="shared" si="0"/>
        <v>0</v>
      </c>
    </row>
    <row r="11" spans="1:17" ht="16" thickBot="1">
      <c r="B11" s="193" t="s">
        <v>127</v>
      </c>
      <c r="C11" s="46"/>
      <c r="D11" s="2"/>
      <c r="E11" s="2"/>
      <c r="F11" s="2"/>
      <c r="G11" s="2"/>
      <c r="H11" s="2"/>
      <c r="I11" s="2"/>
      <c r="J11" s="52"/>
      <c r="K11" s="18">
        <f t="shared" si="0"/>
        <v>0</v>
      </c>
    </row>
    <row r="12" spans="1:17" ht="16" thickBot="1">
      <c r="B12" s="177" t="s">
        <v>30</v>
      </c>
      <c r="C12" s="46"/>
      <c r="D12" s="196">
        <v>141000</v>
      </c>
      <c r="E12" s="211">
        <v>43159</v>
      </c>
      <c r="F12" s="211">
        <v>284620</v>
      </c>
      <c r="G12" s="2"/>
      <c r="H12" s="211">
        <v>87481</v>
      </c>
      <c r="I12" s="2"/>
      <c r="J12" s="52"/>
      <c r="K12" s="18">
        <f t="shared" si="0"/>
        <v>556260</v>
      </c>
      <c r="N12" s="25" t="s">
        <v>149</v>
      </c>
      <c r="O12" s="25" t="s">
        <v>150</v>
      </c>
      <c r="Q12" s="25" t="s">
        <v>148</v>
      </c>
    </row>
    <row r="13" spans="1:17" ht="16" thickBot="1">
      <c r="B13" s="177" t="s">
        <v>31</v>
      </c>
      <c r="C13" s="46"/>
      <c r="D13" s="2"/>
      <c r="E13" s="2"/>
      <c r="F13" s="2"/>
      <c r="G13" s="2"/>
      <c r="H13" s="2"/>
      <c r="I13" s="2"/>
      <c r="J13" s="52"/>
      <c r="K13" s="18">
        <f t="shared" si="0"/>
        <v>0</v>
      </c>
    </row>
    <row r="14" spans="1:17" ht="16" thickBot="1">
      <c r="B14" s="177" t="s">
        <v>59</v>
      </c>
      <c r="C14" s="46"/>
      <c r="D14" s="2"/>
      <c r="E14" s="2"/>
      <c r="F14" s="2"/>
      <c r="G14" s="2"/>
      <c r="H14" s="2"/>
      <c r="I14" s="2"/>
      <c r="J14" s="52"/>
      <c r="K14" s="18">
        <f t="shared" si="0"/>
        <v>0</v>
      </c>
    </row>
    <row r="15" spans="1:17" ht="16" thickBot="1">
      <c r="B15" s="177" t="s">
        <v>123</v>
      </c>
      <c r="C15" s="46"/>
      <c r="D15" s="2"/>
      <c r="E15" s="2"/>
      <c r="F15" s="2"/>
      <c r="G15" s="2"/>
      <c r="H15" s="2"/>
      <c r="I15" s="2"/>
      <c r="J15" s="52"/>
      <c r="K15" s="18">
        <f t="shared" si="0"/>
        <v>0</v>
      </c>
    </row>
    <row r="16" spans="1:17" ht="16" thickBot="1">
      <c r="B16" s="177" t="s">
        <v>32</v>
      </c>
      <c r="C16" s="46"/>
      <c r="D16" s="2"/>
      <c r="E16" s="2"/>
      <c r="F16" s="2"/>
      <c r="G16" s="2"/>
      <c r="H16" s="2"/>
      <c r="I16" s="2"/>
      <c r="J16" s="52"/>
      <c r="K16" s="18">
        <f t="shared" si="0"/>
        <v>0</v>
      </c>
    </row>
    <row r="17" spans="2:14" ht="16" thickBot="1">
      <c r="B17" s="177" t="s">
        <v>33</v>
      </c>
      <c r="C17" s="46"/>
      <c r="D17" s="2"/>
      <c r="E17" s="2"/>
      <c r="F17" s="2"/>
      <c r="G17" s="2"/>
      <c r="H17" s="2"/>
      <c r="I17" s="2"/>
      <c r="J17" s="52"/>
      <c r="K17" s="18">
        <f t="shared" si="0"/>
        <v>0</v>
      </c>
    </row>
    <row r="18" spans="2:14" ht="16" thickBot="1">
      <c r="B18" s="179" t="s">
        <v>124</v>
      </c>
      <c r="C18" s="46"/>
      <c r="D18" s="2"/>
      <c r="E18" s="2"/>
      <c r="F18" s="2"/>
      <c r="G18" s="2"/>
      <c r="H18" s="2"/>
      <c r="I18" s="2"/>
      <c r="J18" s="52"/>
      <c r="K18" s="18">
        <f t="shared" si="0"/>
        <v>0</v>
      </c>
    </row>
    <row r="19" spans="2:14" ht="16" thickBot="1">
      <c r="B19" s="178" t="s">
        <v>34</v>
      </c>
      <c r="C19" s="46"/>
      <c r="D19" s="2"/>
      <c r="E19" s="2"/>
      <c r="F19" s="2"/>
      <c r="G19" s="2"/>
      <c r="H19" s="2"/>
      <c r="I19" s="2"/>
      <c r="J19" s="52"/>
      <c r="K19" s="18">
        <f t="shared" si="0"/>
        <v>0</v>
      </c>
    </row>
    <row r="20" spans="2:14" ht="16" thickBot="1">
      <c r="B20" s="178" t="s">
        <v>35</v>
      </c>
      <c r="C20" s="46"/>
      <c r="D20" s="2"/>
      <c r="E20" s="2">
        <v>20000</v>
      </c>
      <c r="F20" s="2"/>
      <c r="G20" s="2"/>
      <c r="H20" s="2"/>
      <c r="I20" s="2"/>
      <c r="J20" s="52"/>
      <c r="K20" s="18">
        <f t="shared" si="0"/>
        <v>20000</v>
      </c>
    </row>
    <row r="21" spans="2:14" ht="16" thickBot="1">
      <c r="B21" s="177" t="s">
        <v>36</v>
      </c>
      <c r="C21" s="46"/>
      <c r="D21" s="2"/>
      <c r="E21" s="2"/>
      <c r="F21" s="2"/>
      <c r="G21" s="2"/>
      <c r="H21" s="2"/>
      <c r="I21" s="2"/>
      <c r="J21" s="52"/>
      <c r="K21" s="18">
        <f t="shared" si="0"/>
        <v>0</v>
      </c>
    </row>
    <row r="22" spans="2:14" ht="16" thickBot="1">
      <c r="B22" s="177" t="s">
        <v>37</v>
      </c>
      <c r="C22" s="46"/>
      <c r="D22" s="2">
        <v>11025</v>
      </c>
      <c r="E22" s="211">
        <v>111000</v>
      </c>
      <c r="F22" s="2">
        <v>22000</v>
      </c>
      <c r="G22" s="2"/>
      <c r="H22" s="2"/>
      <c r="I22" s="2"/>
      <c r="J22" s="52"/>
      <c r="K22" s="18">
        <f t="shared" si="0"/>
        <v>144025</v>
      </c>
      <c r="N22" s="25" t="s">
        <v>149</v>
      </c>
    </row>
    <row r="23" spans="2:14" ht="16" thickBot="1">
      <c r="B23" s="177" t="s">
        <v>0</v>
      </c>
      <c r="C23" s="46"/>
      <c r="D23" s="2"/>
      <c r="E23" s="2"/>
      <c r="F23" s="2"/>
      <c r="G23" s="2"/>
      <c r="H23" s="2"/>
      <c r="I23" s="2"/>
      <c r="J23" s="52"/>
      <c r="K23" s="18">
        <f t="shared" si="0"/>
        <v>0</v>
      </c>
    </row>
    <row r="24" spans="2:14" ht="16" thickBot="1">
      <c r="B24" s="178" t="s">
        <v>1</v>
      </c>
      <c r="C24" s="46"/>
      <c r="D24" s="2"/>
      <c r="E24" s="2"/>
      <c r="F24" s="2"/>
      <c r="G24" s="2"/>
      <c r="H24" s="2"/>
      <c r="I24" s="2"/>
      <c r="J24" s="52"/>
      <c r="K24" s="18">
        <f t="shared" si="0"/>
        <v>0</v>
      </c>
    </row>
    <row r="25" spans="2:14" ht="16" thickBot="1">
      <c r="B25" s="177" t="s">
        <v>2</v>
      </c>
      <c r="C25" s="46"/>
      <c r="D25" s="2"/>
      <c r="E25" s="211">
        <v>8000</v>
      </c>
      <c r="F25" s="2"/>
      <c r="G25" s="2"/>
      <c r="H25" s="2"/>
      <c r="I25" s="2"/>
      <c r="J25" s="52"/>
      <c r="K25" s="18">
        <f t="shared" si="0"/>
        <v>8000</v>
      </c>
      <c r="N25" s="25" t="s">
        <v>149</v>
      </c>
    </row>
    <row r="26" spans="2:14" ht="16" thickBot="1">
      <c r="B26" s="180" t="s">
        <v>38</v>
      </c>
      <c r="C26" s="46"/>
      <c r="D26" s="5"/>
      <c r="E26" s="5"/>
      <c r="F26" s="5"/>
      <c r="G26" s="5"/>
      <c r="H26" s="5"/>
      <c r="I26" s="5"/>
      <c r="J26" s="53"/>
      <c r="K26" s="18">
        <f t="shared" si="0"/>
        <v>0</v>
      </c>
    </row>
    <row r="27" spans="2:14" ht="16" thickBot="1">
      <c r="B27" s="194" t="s">
        <v>130</v>
      </c>
      <c r="C27" s="46"/>
      <c r="D27" s="196">
        <v>77636</v>
      </c>
      <c r="E27" s="196"/>
      <c r="F27" s="196">
        <v>40000</v>
      </c>
      <c r="G27" s="5"/>
      <c r="H27" s="5"/>
      <c r="I27" s="5"/>
      <c r="J27" s="53"/>
      <c r="K27" s="18">
        <f t="shared" si="0"/>
        <v>117636</v>
      </c>
    </row>
    <row r="28" spans="2:14" ht="16" thickBot="1">
      <c r="B28" s="232" t="s">
        <v>161</v>
      </c>
      <c r="C28" s="228"/>
      <c r="D28" s="229"/>
      <c r="E28" s="229"/>
      <c r="F28" s="229"/>
      <c r="G28" s="5"/>
      <c r="H28" s="5"/>
      <c r="I28" s="5"/>
      <c r="J28" s="53"/>
      <c r="K28" s="18">
        <f t="shared" si="0"/>
        <v>0</v>
      </c>
    </row>
    <row r="29" spans="2:14" ht="16" thickBot="1">
      <c r="B29" s="233" t="s">
        <v>162</v>
      </c>
      <c r="C29" s="228"/>
      <c r="D29" s="229"/>
      <c r="E29" s="229"/>
      <c r="F29" s="229"/>
      <c r="G29" s="5"/>
      <c r="H29" s="5"/>
      <c r="I29" s="5"/>
      <c r="J29" s="53"/>
      <c r="K29" s="18">
        <f t="shared" si="0"/>
        <v>0</v>
      </c>
    </row>
    <row r="30" spans="2:14" ht="16" thickBot="1">
      <c r="B30" s="233" t="s">
        <v>163</v>
      </c>
      <c r="C30" s="228"/>
      <c r="D30" s="229"/>
      <c r="E30" s="229"/>
      <c r="F30" s="229"/>
      <c r="G30" s="5"/>
      <c r="H30" s="5"/>
      <c r="I30" s="5"/>
      <c r="J30" s="53"/>
      <c r="K30" s="18">
        <f t="shared" si="0"/>
        <v>0</v>
      </c>
    </row>
    <row r="31" spans="2:14" ht="16" thickBot="1">
      <c r="B31" s="233" t="s">
        <v>164</v>
      </c>
      <c r="C31" s="228"/>
      <c r="D31" s="229"/>
      <c r="E31" s="229"/>
      <c r="F31" s="229"/>
      <c r="G31" s="5"/>
      <c r="H31" s="5"/>
      <c r="I31" s="5"/>
      <c r="J31" s="53"/>
      <c r="K31" s="18">
        <f t="shared" si="0"/>
        <v>0</v>
      </c>
    </row>
    <row r="32" spans="2:14" ht="16" thickBot="1">
      <c r="B32" s="233" t="s">
        <v>165</v>
      </c>
      <c r="C32" s="228"/>
      <c r="D32" s="229"/>
      <c r="E32" s="229"/>
      <c r="F32" s="229"/>
      <c r="G32" s="5"/>
      <c r="H32" s="5"/>
      <c r="I32" s="5"/>
      <c r="J32" s="53"/>
      <c r="K32" s="18">
        <f t="shared" si="0"/>
        <v>0</v>
      </c>
    </row>
    <row r="33" spans="1:12" ht="16" thickBot="1">
      <c r="B33" s="233" t="s">
        <v>166</v>
      </c>
      <c r="C33" s="228"/>
      <c r="D33" s="229"/>
      <c r="E33" s="229"/>
      <c r="F33" s="229"/>
      <c r="G33" s="5"/>
      <c r="H33" s="5"/>
      <c r="I33" s="5"/>
      <c r="J33" s="53"/>
      <c r="K33" s="18">
        <f t="shared" si="0"/>
        <v>0</v>
      </c>
    </row>
    <row r="34" spans="1:12" ht="16" thickBot="1">
      <c r="B34" s="233" t="s">
        <v>157</v>
      </c>
      <c r="C34" s="228"/>
      <c r="D34" s="229"/>
      <c r="E34" s="229"/>
      <c r="F34" s="229"/>
      <c r="G34" s="5"/>
      <c r="H34" s="5"/>
      <c r="I34" s="5"/>
      <c r="J34" s="53"/>
      <c r="K34" s="18">
        <f t="shared" si="0"/>
        <v>0</v>
      </c>
    </row>
    <row r="35" spans="1:12" ht="16" thickBot="1">
      <c r="B35" s="181"/>
      <c r="C35" s="47"/>
      <c r="D35" s="30"/>
      <c r="E35" s="30"/>
      <c r="F35" s="30"/>
      <c r="G35" s="30"/>
      <c r="H35" s="30"/>
      <c r="I35" s="30"/>
      <c r="J35" s="54"/>
      <c r="K35" s="18"/>
    </row>
    <row r="36" spans="1:12">
      <c r="A36" s="31"/>
      <c r="B36" s="32" t="s">
        <v>46</v>
      </c>
      <c r="C36" s="33">
        <f t="shared" ref="C36:K36" si="1">SUM(C6:C35)</f>
        <v>0</v>
      </c>
      <c r="D36" s="33">
        <f t="shared" si="1"/>
        <v>234701</v>
      </c>
      <c r="E36" s="33">
        <f t="shared" si="1"/>
        <v>182159</v>
      </c>
      <c r="F36" s="33">
        <f t="shared" si="1"/>
        <v>346620</v>
      </c>
      <c r="G36" s="33">
        <f t="shared" si="1"/>
        <v>0</v>
      </c>
      <c r="H36" s="33">
        <f t="shared" si="1"/>
        <v>87481</v>
      </c>
      <c r="I36" s="33">
        <f t="shared" si="1"/>
        <v>0</v>
      </c>
      <c r="J36" s="33">
        <f t="shared" si="1"/>
        <v>0</v>
      </c>
      <c r="K36" s="33">
        <f t="shared" si="1"/>
        <v>850961</v>
      </c>
      <c r="L36" s="31"/>
    </row>
    <row r="37" spans="1:12" ht="16" thickBot="1">
      <c r="A37" s="31"/>
      <c r="B37" s="34"/>
      <c r="C37" s="33"/>
      <c r="D37" s="33"/>
      <c r="E37" s="33"/>
      <c r="F37" s="33"/>
      <c r="G37" s="33"/>
      <c r="H37" s="33"/>
      <c r="I37" s="33"/>
      <c r="J37" s="33"/>
      <c r="K37" s="35"/>
      <c r="L37" s="31"/>
    </row>
    <row r="38" spans="1:12" ht="19" thickBot="1">
      <c r="A38" s="36" t="s">
        <v>45</v>
      </c>
      <c r="B38" s="37" t="s">
        <v>62</v>
      </c>
      <c r="C38" s="48"/>
      <c r="D38" s="1"/>
      <c r="E38" s="1"/>
      <c r="F38" s="1"/>
      <c r="G38" s="1"/>
      <c r="H38" s="1"/>
      <c r="I38" s="1"/>
      <c r="J38" s="51"/>
      <c r="K38" s="13">
        <f t="shared" si="0"/>
        <v>0</v>
      </c>
    </row>
    <row r="39" spans="1:12" ht="16" thickBot="1">
      <c r="B39" s="38" t="s">
        <v>61</v>
      </c>
      <c r="C39" s="49"/>
      <c r="D39" s="2"/>
      <c r="E39" s="2"/>
      <c r="F39" s="2"/>
      <c r="G39" s="2"/>
      <c r="H39" s="2"/>
      <c r="I39" s="2"/>
      <c r="J39" s="52"/>
      <c r="K39" s="18">
        <f t="shared" si="0"/>
        <v>0</v>
      </c>
    </row>
    <row r="40" spans="1:12" ht="16" thickBot="1">
      <c r="B40" s="58" t="s">
        <v>125</v>
      </c>
      <c r="C40" s="49"/>
      <c r="D40" s="2"/>
      <c r="E40" s="2"/>
      <c r="F40" s="2"/>
      <c r="G40" s="2"/>
      <c r="H40" s="2"/>
      <c r="I40" s="2"/>
      <c r="J40" s="52"/>
      <c r="K40" s="18">
        <f t="shared" si="0"/>
        <v>0</v>
      </c>
    </row>
    <row r="41" spans="1:12" ht="16" thickBot="1">
      <c r="B41" s="39" t="s">
        <v>132</v>
      </c>
      <c r="C41" s="49"/>
      <c r="D41" s="2"/>
      <c r="E41" s="2"/>
      <c r="F41" s="2"/>
      <c r="G41" s="2"/>
      <c r="H41" s="2"/>
      <c r="I41" s="2"/>
      <c r="J41" s="52"/>
      <c r="K41" s="18">
        <f t="shared" si="0"/>
        <v>0</v>
      </c>
    </row>
    <row r="42" spans="1:12" ht="16" thickBot="1">
      <c r="B42" s="39" t="s">
        <v>63</v>
      </c>
      <c r="C42" s="49"/>
      <c r="D42" s="2"/>
      <c r="E42" s="2"/>
      <c r="F42" s="2"/>
      <c r="G42" s="2"/>
      <c r="H42" s="2"/>
      <c r="I42" s="2"/>
      <c r="J42" s="52"/>
      <c r="K42" s="18">
        <f t="shared" si="0"/>
        <v>0</v>
      </c>
    </row>
    <row r="43" spans="1:12" ht="16" thickBot="1">
      <c r="B43" s="39" t="s">
        <v>64</v>
      </c>
      <c r="C43" s="49"/>
      <c r="D43" s="2"/>
      <c r="E43" s="2"/>
      <c r="F43" s="2"/>
      <c r="G43" s="2"/>
      <c r="H43" s="2"/>
      <c r="I43" s="2"/>
      <c r="J43" s="52"/>
      <c r="K43" s="18">
        <f t="shared" si="0"/>
        <v>0</v>
      </c>
    </row>
    <row r="44" spans="1:12" ht="16" thickBot="1">
      <c r="B44" s="40" t="s">
        <v>65</v>
      </c>
      <c r="C44" s="49"/>
      <c r="D44" s="2"/>
      <c r="E44" s="2"/>
      <c r="F44" s="2"/>
      <c r="G44" s="2"/>
      <c r="H44" s="2"/>
      <c r="I44" s="2"/>
      <c r="J44" s="52"/>
      <c r="K44" s="18">
        <f t="shared" si="0"/>
        <v>0</v>
      </c>
    </row>
    <row r="45" spans="1:12" ht="16" thickBot="1">
      <c r="B45" s="41" t="s">
        <v>188</v>
      </c>
      <c r="C45" s="49"/>
      <c r="D45" s="5"/>
      <c r="E45" s="5"/>
      <c r="F45" s="5"/>
      <c r="G45" s="5"/>
      <c r="H45" s="5"/>
      <c r="I45" s="5"/>
      <c r="J45" s="53"/>
      <c r="K45" s="18">
        <f t="shared" si="0"/>
        <v>0</v>
      </c>
    </row>
    <row r="46" spans="1:12" ht="16" thickBot="1">
      <c r="B46" s="61" t="s">
        <v>138</v>
      </c>
      <c r="C46" s="50"/>
      <c r="D46" s="3"/>
      <c r="E46" s="3"/>
      <c r="F46" s="3"/>
      <c r="G46" s="3"/>
      <c r="H46" s="3"/>
      <c r="I46" s="3"/>
      <c r="J46" s="54"/>
      <c r="K46" s="18">
        <f t="shared" si="0"/>
        <v>0</v>
      </c>
    </row>
    <row r="47" spans="1:12">
      <c r="A47" s="31"/>
      <c r="B47" s="42" t="s">
        <v>47</v>
      </c>
      <c r="C47" s="33">
        <f t="shared" ref="C47:K47" si="2">SUM(C38:C46)</f>
        <v>0</v>
      </c>
      <c r="D47" s="33">
        <f t="shared" si="2"/>
        <v>0</v>
      </c>
      <c r="E47" s="33">
        <f t="shared" si="2"/>
        <v>0</v>
      </c>
      <c r="F47" s="33">
        <f t="shared" si="2"/>
        <v>0</v>
      </c>
      <c r="G47" s="33">
        <f t="shared" si="2"/>
        <v>0</v>
      </c>
      <c r="H47" s="33">
        <f t="shared" si="2"/>
        <v>0</v>
      </c>
      <c r="I47" s="33">
        <f t="shared" si="2"/>
        <v>0</v>
      </c>
      <c r="J47" s="33">
        <f t="shared" si="2"/>
        <v>0</v>
      </c>
      <c r="K47" s="33">
        <f t="shared" si="2"/>
        <v>0</v>
      </c>
      <c r="L47" s="31"/>
    </row>
    <row r="48" spans="1:12" ht="16" thickBot="1">
      <c r="A48" s="31"/>
      <c r="B48" s="43"/>
      <c r="C48" s="33"/>
      <c r="D48" s="33"/>
      <c r="E48" s="33"/>
      <c r="F48" s="33"/>
      <c r="G48" s="33"/>
      <c r="H48" s="33"/>
      <c r="I48" s="33"/>
      <c r="J48" s="33"/>
      <c r="K48" s="35"/>
      <c r="L48" s="31"/>
    </row>
    <row r="49" spans="2:11" ht="16" thickBot="1">
      <c r="B49" s="44" t="s">
        <v>39</v>
      </c>
      <c r="C49" s="13">
        <f t="shared" ref="C49:K49" si="3">C36+C47</f>
        <v>0</v>
      </c>
      <c r="D49" s="13">
        <f t="shared" si="3"/>
        <v>234701</v>
      </c>
      <c r="E49" s="13">
        <f t="shared" si="3"/>
        <v>182159</v>
      </c>
      <c r="F49" s="13">
        <f t="shared" si="3"/>
        <v>346620</v>
      </c>
      <c r="G49" s="13">
        <f t="shared" si="3"/>
        <v>0</v>
      </c>
      <c r="H49" s="13">
        <f t="shared" si="3"/>
        <v>87481</v>
      </c>
      <c r="I49" s="13">
        <f t="shared" si="3"/>
        <v>0</v>
      </c>
      <c r="J49" s="13">
        <f t="shared" si="3"/>
        <v>0</v>
      </c>
      <c r="K49" s="13">
        <f t="shared" si="3"/>
        <v>850961</v>
      </c>
    </row>
  </sheetData>
  <sheetProtection sheet="1" objects="1" scenarios="1"/>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workbookViewId="0">
      <selection activeCell="B45" sqref="B45"/>
    </sheetView>
  </sheetViews>
  <sheetFormatPr baseColWidth="10" defaultRowHeight="15" x14ac:dyDescent="0"/>
  <cols>
    <col min="1" max="1" width="10.83203125" style="7"/>
    <col min="2" max="2" width="15.33203125" style="7" customWidth="1"/>
    <col min="3" max="9" width="10.83203125" style="7"/>
    <col min="10" max="10" width="18.5" style="7" customWidth="1"/>
    <col min="11" max="11" width="10.83203125" style="7"/>
    <col min="12" max="12" width="4.5" style="7" customWidth="1"/>
    <col min="13" max="13" width="10.83203125" style="7"/>
    <col min="14" max="14" width="10.83203125" style="25"/>
    <col min="15" max="16384" width="10.83203125" style="7"/>
  </cols>
  <sheetData>
    <row r="1" spans="1:15" ht="17">
      <c r="A1" s="6" t="s">
        <v>18</v>
      </c>
    </row>
    <row r="2" spans="1:15" ht="17">
      <c r="A2" s="6" t="s">
        <v>40</v>
      </c>
      <c r="J2" s="220" t="s">
        <v>146</v>
      </c>
    </row>
    <row r="3" spans="1:15" ht="17">
      <c r="A3" s="6" t="s">
        <v>41</v>
      </c>
      <c r="C3" s="55" t="s">
        <v>70</v>
      </c>
    </row>
    <row r="4" spans="1:15" ht="16" thickBot="1"/>
    <row r="5" spans="1:15" ht="46" thickBot="1">
      <c r="B5" s="9" t="s">
        <v>19</v>
      </c>
      <c r="C5" s="10" t="s">
        <v>60</v>
      </c>
      <c r="D5" s="10" t="s">
        <v>20</v>
      </c>
      <c r="E5" s="10" t="s">
        <v>21</v>
      </c>
      <c r="F5" s="10" t="s">
        <v>22</v>
      </c>
      <c r="G5" s="10" t="s">
        <v>23</v>
      </c>
      <c r="H5" s="10" t="s">
        <v>24</v>
      </c>
      <c r="I5" s="10" t="s">
        <v>25</v>
      </c>
      <c r="J5" s="10" t="s">
        <v>52</v>
      </c>
      <c r="K5" s="11" t="s">
        <v>48</v>
      </c>
      <c r="N5" s="25" t="s">
        <v>147</v>
      </c>
    </row>
    <row r="6" spans="1:15" ht="16" thickBot="1">
      <c r="A6" s="12" t="s">
        <v>44</v>
      </c>
      <c r="B6" s="176" t="s">
        <v>26</v>
      </c>
      <c r="C6" s="45"/>
      <c r="D6" s="216">
        <v>48632</v>
      </c>
      <c r="E6" s="1"/>
      <c r="F6" s="216">
        <v>41900</v>
      </c>
      <c r="G6" s="1"/>
      <c r="H6" s="1"/>
      <c r="I6" s="1"/>
      <c r="J6" s="51"/>
      <c r="K6" s="13">
        <f>SUM(C6:J6)</f>
        <v>90532</v>
      </c>
      <c r="O6" s="25" t="s">
        <v>151</v>
      </c>
    </row>
    <row r="7" spans="1:15" ht="16" thickBot="1">
      <c r="B7" s="193" t="s">
        <v>126</v>
      </c>
      <c r="C7" s="46"/>
      <c r="D7" s="2"/>
      <c r="E7" s="211">
        <v>2000</v>
      </c>
      <c r="F7" s="2"/>
      <c r="G7" s="2"/>
      <c r="H7" s="2"/>
      <c r="I7" s="2"/>
      <c r="J7" s="52"/>
      <c r="K7" s="18">
        <f t="shared" ref="K7:K46" si="0">SUM(C7:J7)</f>
        <v>2000</v>
      </c>
      <c r="N7" s="25" t="s">
        <v>156</v>
      </c>
    </row>
    <row r="8" spans="1:15" ht="16" thickBot="1">
      <c r="B8" s="177" t="s">
        <v>27</v>
      </c>
      <c r="C8" s="46"/>
      <c r="D8" s="2">
        <v>4000</v>
      </c>
      <c r="E8" s="2"/>
      <c r="F8" s="2"/>
      <c r="G8" s="2"/>
      <c r="H8" s="2"/>
      <c r="I8" s="2"/>
      <c r="J8" s="52"/>
      <c r="K8" s="18">
        <f t="shared" si="0"/>
        <v>4000</v>
      </c>
      <c r="N8" s="221"/>
    </row>
    <row r="9" spans="1:15" ht="16" thickBot="1">
      <c r="B9" s="178" t="s">
        <v>28</v>
      </c>
      <c r="C9" s="46"/>
      <c r="D9" s="2"/>
      <c r="E9" s="2"/>
      <c r="F9" s="2"/>
      <c r="G9" s="2"/>
      <c r="H9" s="2"/>
      <c r="I9" s="2"/>
      <c r="J9" s="52"/>
      <c r="K9" s="18">
        <f t="shared" si="0"/>
        <v>0</v>
      </c>
    </row>
    <row r="10" spans="1:15" ht="16" thickBot="1">
      <c r="B10" s="178" t="s">
        <v>29</v>
      </c>
      <c r="C10" s="46"/>
      <c r="D10" s="2"/>
      <c r="E10" s="2"/>
      <c r="F10" s="2"/>
      <c r="G10" s="2"/>
      <c r="H10" s="2"/>
      <c r="I10" s="2"/>
      <c r="J10" s="52"/>
      <c r="K10" s="18">
        <f t="shared" si="0"/>
        <v>0</v>
      </c>
    </row>
    <row r="11" spans="1:15" ht="16" thickBot="1">
      <c r="B11" s="193" t="s">
        <v>127</v>
      </c>
      <c r="C11" s="46"/>
      <c r="D11" s="2"/>
      <c r="E11" s="2"/>
      <c r="F11" s="2"/>
      <c r="G11" s="2"/>
      <c r="H11" s="2"/>
      <c r="I11" s="2"/>
      <c r="J11" s="52"/>
      <c r="K11" s="18">
        <f t="shared" si="0"/>
        <v>0</v>
      </c>
    </row>
    <row r="12" spans="1:15" ht="16" thickBot="1">
      <c r="B12" s="177" t="s">
        <v>30</v>
      </c>
      <c r="C12" s="46"/>
      <c r="D12" s="2"/>
      <c r="E12" s="2"/>
      <c r="F12" s="2"/>
      <c r="G12" s="2"/>
      <c r="H12" s="2"/>
      <c r="I12" s="2"/>
      <c r="J12" s="52"/>
      <c r="K12" s="18">
        <f t="shared" si="0"/>
        <v>0</v>
      </c>
    </row>
    <row r="13" spans="1:15" ht="16" thickBot="1">
      <c r="B13" s="177" t="s">
        <v>31</v>
      </c>
      <c r="C13" s="46"/>
      <c r="D13" s="2">
        <v>88370</v>
      </c>
      <c r="E13" s="211">
        <v>15000</v>
      </c>
      <c r="F13" s="211">
        <v>55900</v>
      </c>
      <c r="G13" s="2"/>
      <c r="H13" s="2"/>
      <c r="I13" s="2"/>
      <c r="J13" s="52"/>
      <c r="K13" s="18">
        <f t="shared" si="0"/>
        <v>159270</v>
      </c>
      <c r="N13" s="25" t="s">
        <v>156</v>
      </c>
      <c r="O13" s="25" t="s">
        <v>151</v>
      </c>
    </row>
    <row r="14" spans="1:15" ht="16" thickBot="1">
      <c r="B14" s="177" t="s">
        <v>59</v>
      </c>
      <c r="C14" s="46"/>
      <c r="D14" s="2"/>
      <c r="E14" s="2"/>
      <c r="F14" s="2"/>
      <c r="G14" s="2"/>
      <c r="H14" s="2"/>
      <c r="I14" s="2"/>
      <c r="J14" s="52"/>
      <c r="K14" s="18">
        <f t="shared" si="0"/>
        <v>0</v>
      </c>
    </row>
    <row r="15" spans="1:15" ht="16" thickBot="1">
      <c r="B15" s="177" t="s">
        <v>123</v>
      </c>
      <c r="C15" s="46"/>
      <c r="D15" s="2"/>
      <c r="E15" s="2"/>
      <c r="F15" s="2"/>
      <c r="G15" s="2"/>
      <c r="H15" s="2"/>
      <c r="I15" s="2"/>
      <c r="J15" s="52"/>
      <c r="K15" s="18">
        <f t="shared" si="0"/>
        <v>0</v>
      </c>
    </row>
    <row r="16" spans="1:15" ht="16" thickBot="1">
      <c r="B16" s="177" t="s">
        <v>32</v>
      </c>
      <c r="C16" s="46"/>
      <c r="D16" s="2"/>
      <c r="E16" s="2"/>
      <c r="F16" s="2"/>
      <c r="G16" s="2"/>
      <c r="H16" s="2"/>
      <c r="I16" s="2"/>
      <c r="J16" s="52"/>
      <c r="K16" s="18">
        <f t="shared" si="0"/>
        <v>0</v>
      </c>
    </row>
    <row r="17" spans="2:15" ht="16" thickBot="1">
      <c r="B17" s="177" t="s">
        <v>33</v>
      </c>
      <c r="C17" s="46"/>
      <c r="D17" s="2"/>
      <c r="E17" s="2"/>
      <c r="F17" s="2"/>
      <c r="G17" s="2"/>
      <c r="H17" s="2"/>
      <c r="I17" s="2"/>
      <c r="J17" s="52"/>
      <c r="K17" s="18">
        <f t="shared" si="0"/>
        <v>0</v>
      </c>
    </row>
    <row r="18" spans="2:15" ht="16" thickBot="1">
      <c r="B18" s="179" t="s">
        <v>124</v>
      </c>
      <c r="C18" s="46"/>
      <c r="D18" s="2"/>
      <c r="E18" s="2"/>
      <c r="F18" s="2"/>
      <c r="G18" s="2"/>
      <c r="H18" s="2"/>
      <c r="I18" s="2"/>
      <c r="J18" s="52"/>
      <c r="K18" s="18">
        <f t="shared" si="0"/>
        <v>0</v>
      </c>
    </row>
    <row r="19" spans="2:15" ht="16" thickBot="1">
      <c r="B19" s="178" t="s">
        <v>34</v>
      </c>
      <c r="C19" s="46"/>
      <c r="D19" s="211">
        <v>28600</v>
      </c>
      <c r="E19" s="2"/>
      <c r="F19" s="2"/>
      <c r="G19" s="2"/>
      <c r="H19" s="2"/>
      <c r="I19" s="2"/>
      <c r="J19" s="52"/>
      <c r="K19" s="18">
        <f t="shared" si="0"/>
        <v>28600</v>
      </c>
    </row>
    <row r="20" spans="2:15" ht="16" thickBot="1">
      <c r="B20" s="178" t="s">
        <v>35</v>
      </c>
      <c r="C20" s="46"/>
      <c r="D20" s="2">
        <v>3360</v>
      </c>
      <c r="E20" s="2"/>
      <c r="F20" s="2"/>
      <c r="G20" s="2"/>
      <c r="H20" s="2"/>
      <c r="I20" s="2"/>
      <c r="J20" s="52"/>
      <c r="K20" s="18">
        <f t="shared" si="0"/>
        <v>3360</v>
      </c>
    </row>
    <row r="21" spans="2:15" ht="16" thickBot="1">
      <c r="B21" s="177" t="s">
        <v>36</v>
      </c>
      <c r="C21" s="46"/>
      <c r="D21" s="2"/>
      <c r="E21" s="2"/>
      <c r="F21" s="2"/>
      <c r="G21" s="2"/>
      <c r="H21" s="2"/>
      <c r="I21" s="2"/>
      <c r="J21" s="52"/>
      <c r="K21" s="18">
        <f t="shared" si="0"/>
        <v>0</v>
      </c>
    </row>
    <row r="22" spans="2:15" ht="16" thickBot="1">
      <c r="B22" s="177" t="s">
        <v>37</v>
      </c>
      <c r="C22" s="46"/>
      <c r="D22" s="2"/>
      <c r="E22" s="2"/>
      <c r="F22" s="2"/>
      <c r="G22" s="2"/>
      <c r="H22" s="2"/>
      <c r="I22" s="2"/>
      <c r="J22" s="52"/>
      <c r="K22" s="18">
        <f t="shared" si="0"/>
        <v>0</v>
      </c>
    </row>
    <row r="23" spans="2:15" ht="16" thickBot="1">
      <c r="B23" s="177" t="s">
        <v>0</v>
      </c>
      <c r="C23" s="46"/>
      <c r="D23" s="2"/>
      <c r="E23" s="2"/>
      <c r="F23" s="2"/>
      <c r="G23" s="2"/>
      <c r="H23" s="2"/>
      <c r="I23" s="2"/>
      <c r="J23" s="52"/>
      <c r="K23" s="18">
        <f t="shared" si="0"/>
        <v>0</v>
      </c>
      <c r="N23" s="221"/>
    </row>
    <row r="24" spans="2:15" ht="16" thickBot="1">
      <c r="B24" s="178" t="s">
        <v>1</v>
      </c>
      <c r="C24" s="46"/>
      <c r="D24" s="2">
        <v>70203</v>
      </c>
      <c r="E24" s="211">
        <v>37680</v>
      </c>
      <c r="F24" s="211">
        <v>30916</v>
      </c>
      <c r="G24" s="2"/>
      <c r="H24" s="2"/>
      <c r="I24" s="2"/>
      <c r="J24" s="52"/>
      <c r="K24" s="18">
        <f t="shared" si="0"/>
        <v>138799</v>
      </c>
      <c r="N24" s="25" t="s">
        <v>156</v>
      </c>
      <c r="O24" s="25" t="s">
        <v>151</v>
      </c>
    </row>
    <row r="25" spans="2:15" ht="16" thickBot="1">
      <c r="B25" s="177" t="s">
        <v>2</v>
      </c>
      <c r="C25" s="46"/>
      <c r="D25" s="2"/>
      <c r="E25" s="211">
        <v>0</v>
      </c>
      <c r="F25" s="2"/>
      <c r="G25" s="2"/>
      <c r="H25" s="2"/>
      <c r="I25" s="2"/>
      <c r="J25" s="52"/>
      <c r="K25" s="18">
        <f t="shared" si="0"/>
        <v>0</v>
      </c>
    </row>
    <row r="26" spans="2:15" ht="16" thickBot="1">
      <c r="B26" s="180" t="s">
        <v>38</v>
      </c>
      <c r="C26" s="46"/>
      <c r="D26" s="5"/>
      <c r="E26" s="5"/>
      <c r="F26" s="5"/>
      <c r="G26" s="5"/>
      <c r="H26" s="5"/>
      <c r="I26" s="5"/>
      <c r="J26" s="53"/>
      <c r="K26" s="18">
        <f t="shared" si="0"/>
        <v>0</v>
      </c>
    </row>
    <row r="27" spans="2:15" ht="16" thickBot="1">
      <c r="B27" s="194" t="s">
        <v>130</v>
      </c>
      <c r="C27" s="46"/>
      <c r="D27" s="5"/>
      <c r="E27" s="5"/>
      <c r="F27" s="5"/>
      <c r="G27" s="5"/>
      <c r="H27" s="5"/>
      <c r="I27" s="5"/>
      <c r="J27" s="53"/>
      <c r="K27" s="18">
        <f t="shared" si="0"/>
        <v>0</v>
      </c>
    </row>
    <row r="28" spans="2:15" ht="16" thickBot="1">
      <c r="B28" s="232" t="s">
        <v>161</v>
      </c>
      <c r="C28" s="228"/>
      <c r="D28" s="218">
        <v>17767</v>
      </c>
      <c r="E28" s="5"/>
      <c r="F28" s="5">
        <v>14537</v>
      </c>
      <c r="G28" s="5"/>
      <c r="H28" s="5"/>
      <c r="I28" s="5"/>
      <c r="J28" s="53"/>
      <c r="K28" s="18">
        <f t="shared" si="0"/>
        <v>32304</v>
      </c>
      <c r="M28" s="25" t="s">
        <v>152</v>
      </c>
    </row>
    <row r="29" spans="2:15" ht="16" thickBot="1">
      <c r="B29" s="233" t="s">
        <v>162</v>
      </c>
      <c r="C29" s="228"/>
      <c r="D29" s="5"/>
      <c r="E29" s="5"/>
      <c r="F29" s="5"/>
      <c r="G29" s="5"/>
      <c r="H29" s="5"/>
      <c r="I29" s="5"/>
      <c r="J29" s="53"/>
      <c r="K29" s="18">
        <f t="shared" si="0"/>
        <v>0</v>
      </c>
    </row>
    <row r="30" spans="2:15" ht="16" thickBot="1">
      <c r="B30" s="233" t="s">
        <v>163</v>
      </c>
      <c r="C30" s="228"/>
      <c r="D30" s="5"/>
      <c r="E30" s="5"/>
      <c r="F30" s="5"/>
      <c r="G30" s="5"/>
      <c r="H30" s="5"/>
      <c r="I30" s="5"/>
      <c r="J30" s="53"/>
      <c r="K30" s="18"/>
    </row>
    <row r="31" spans="2:15" ht="16" thickBot="1">
      <c r="B31" s="233" t="s">
        <v>164</v>
      </c>
      <c r="C31" s="228"/>
      <c r="D31" s="5"/>
      <c r="E31" s="5"/>
      <c r="F31" s="5"/>
      <c r="G31" s="5"/>
      <c r="H31" s="5"/>
      <c r="I31" s="5"/>
      <c r="J31" s="53"/>
      <c r="K31" s="18"/>
    </row>
    <row r="32" spans="2:15" ht="16" thickBot="1">
      <c r="B32" s="233" t="s">
        <v>165</v>
      </c>
      <c r="C32" s="228"/>
      <c r="D32" s="5"/>
      <c r="E32" s="5"/>
      <c r="F32" s="5"/>
      <c r="G32" s="5"/>
      <c r="H32" s="5"/>
      <c r="I32" s="5"/>
      <c r="J32" s="53"/>
      <c r="K32" s="18"/>
    </row>
    <row r="33" spans="1:13" ht="16" thickBot="1">
      <c r="B33" s="233" t="s">
        <v>166</v>
      </c>
      <c r="C33" s="228"/>
      <c r="D33" s="5"/>
      <c r="E33" s="5"/>
      <c r="F33" s="5"/>
      <c r="G33" s="5"/>
      <c r="H33" s="5"/>
      <c r="I33" s="5"/>
      <c r="J33" s="53"/>
      <c r="K33" s="18"/>
    </row>
    <row r="34" spans="1:13" ht="16" thickBot="1">
      <c r="B34" s="233" t="s">
        <v>157</v>
      </c>
      <c r="C34" s="228"/>
      <c r="D34" s="5"/>
      <c r="E34" s="5"/>
      <c r="F34" s="5"/>
      <c r="G34" s="5"/>
      <c r="H34" s="5"/>
      <c r="I34" s="5"/>
      <c r="J34" s="53"/>
      <c r="K34" s="18">
        <f t="shared" si="0"/>
        <v>0</v>
      </c>
    </row>
    <row r="35" spans="1:13" ht="16" thickBot="1">
      <c r="B35" s="217"/>
      <c r="C35" s="47"/>
      <c r="D35" s="30"/>
      <c r="E35" s="30"/>
      <c r="F35" s="30"/>
      <c r="G35" s="30"/>
      <c r="H35" s="30"/>
      <c r="I35" s="30"/>
      <c r="J35" s="54"/>
      <c r="K35" s="18"/>
      <c r="M35" s="25"/>
    </row>
    <row r="36" spans="1:13">
      <c r="A36" s="31"/>
      <c r="B36" s="32" t="s">
        <v>46</v>
      </c>
      <c r="C36" s="33">
        <f t="shared" ref="C36:K36" si="1">SUM(C6:C35)</f>
        <v>0</v>
      </c>
      <c r="D36" s="33">
        <f t="shared" si="1"/>
        <v>260932</v>
      </c>
      <c r="E36" s="33">
        <f t="shared" si="1"/>
        <v>54680</v>
      </c>
      <c r="F36" s="33">
        <f t="shared" si="1"/>
        <v>143253</v>
      </c>
      <c r="G36" s="33">
        <f t="shared" si="1"/>
        <v>0</v>
      </c>
      <c r="H36" s="33">
        <f t="shared" si="1"/>
        <v>0</v>
      </c>
      <c r="I36" s="33">
        <f t="shared" si="1"/>
        <v>0</v>
      </c>
      <c r="J36" s="33">
        <f t="shared" si="1"/>
        <v>0</v>
      </c>
      <c r="K36" s="33">
        <f t="shared" si="1"/>
        <v>458865</v>
      </c>
      <c r="L36" s="31"/>
      <c r="M36" s="31"/>
    </row>
    <row r="37" spans="1:13" ht="16" thickBot="1">
      <c r="A37" s="31"/>
      <c r="B37" s="34"/>
      <c r="C37" s="33"/>
      <c r="D37" s="33"/>
      <c r="E37" s="33"/>
      <c r="F37" s="33"/>
      <c r="G37" s="33"/>
      <c r="H37" s="33"/>
      <c r="I37" s="33"/>
      <c r="J37" s="33"/>
      <c r="K37" s="35"/>
      <c r="L37" s="31"/>
      <c r="M37" s="31"/>
    </row>
    <row r="38" spans="1:13" ht="19" thickBot="1">
      <c r="A38" s="36" t="s">
        <v>45</v>
      </c>
      <c r="B38" s="37" t="s">
        <v>62</v>
      </c>
      <c r="C38" s="48"/>
      <c r="D38" s="1"/>
      <c r="E38" s="1"/>
      <c r="F38" s="1"/>
      <c r="G38" s="1"/>
      <c r="H38" s="1"/>
      <c r="I38" s="1"/>
      <c r="J38" s="51"/>
      <c r="K38" s="13">
        <f t="shared" si="0"/>
        <v>0</v>
      </c>
    </row>
    <row r="39" spans="1:13" ht="16" thickBot="1">
      <c r="B39" s="38" t="s">
        <v>61</v>
      </c>
      <c r="C39" s="49"/>
      <c r="D39" s="2"/>
      <c r="E39" s="2"/>
      <c r="F39" s="2"/>
      <c r="G39" s="2"/>
      <c r="H39" s="2"/>
      <c r="I39" s="2"/>
      <c r="J39" s="52"/>
      <c r="K39" s="18">
        <f t="shared" si="0"/>
        <v>0</v>
      </c>
    </row>
    <row r="40" spans="1:13" ht="16" thickBot="1">
      <c r="B40" s="58" t="s">
        <v>125</v>
      </c>
      <c r="C40" s="49"/>
      <c r="D40" s="2"/>
      <c r="E40" s="2"/>
      <c r="F40" s="2"/>
      <c r="G40" s="2"/>
      <c r="H40" s="2"/>
      <c r="I40" s="2"/>
      <c r="J40" s="52"/>
      <c r="K40" s="18">
        <f t="shared" si="0"/>
        <v>0</v>
      </c>
    </row>
    <row r="41" spans="1:13" ht="16" thickBot="1">
      <c r="B41" s="39" t="s">
        <v>132</v>
      </c>
      <c r="C41" s="49"/>
      <c r="D41" s="2"/>
      <c r="E41" s="2"/>
      <c r="F41" s="2"/>
      <c r="G41" s="2"/>
      <c r="H41" s="2"/>
      <c r="I41" s="2"/>
      <c r="J41" s="52"/>
      <c r="K41" s="18">
        <f t="shared" si="0"/>
        <v>0</v>
      </c>
    </row>
    <row r="42" spans="1:13" ht="16" thickBot="1">
      <c r="B42" s="39" t="s">
        <v>63</v>
      </c>
      <c r="C42" s="49"/>
      <c r="D42" s="2"/>
      <c r="E42" s="2"/>
      <c r="F42" s="2"/>
      <c r="G42" s="2"/>
      <c r="H42" s="2"/>
      <c r="I42" s="2"/>
      <c r="J42" s="52"/>
      <c r="K42" s="18">
        <f t="shared" si="0"/>
        <v>0</v>
      </c>
    </row>
    <row r="43" spans="1:13" ht="16" thickBot="1">
      <c r="B43" s="39" t="s">
        <v>64</v>
      </c>
      <c r="C43" s="49"/>
      <c r="D43" s="2"/>
      <c r="E43" s="2"/>
      <c r="F43" s="2"/>
      <c r="G43" s="2"/>
      <c r="H43" s="2"/>
      <c r="I43" s="2"/>
      <c r="J43" s="52"/>
      <c r="K43" s="18">
        <f t="shared" si="0"/>
        <v>0</v>
      </c>
    </row>
    <row r="44" spans="1:13" ht="16" thickBot="1">
      <c r="B44" s="40" t="s">
        <v>65</v>
      </c>
      <c r="C44" s="49"/>
      <c r="D44" s="2"/>
      <c r="E44" s="2"/>
      <c r="F44" s="2"/>
      <c r="G44" s="2"/>
      <c r="H44" s="2"/>
      <c r="I44" s="2"/>
      <c r="J44" s="52"/>
      <c r="K44" s="18">
        <f t="shared" si="0"/>
        <v>0</v>
      </c>
    </row>
    <row r="45" spans="1:13" ht="16" thickBot="1">
      <c r="B45" s="41" t="s">
        <v>188</v>
      </c>
      <c r="C45" s="49"/>
      <c r="D45" s="5"/>
      <c r="E45" s="5"/>
      <c r="F45" s="5"/>
      <c r="G45" s="5"/>
      <c r="H45" s="5"/>
      <c r="I45" s="5"/>
      <c r="J45" s="53"/>
      <c r="K45" s="18">
        <f t="shared" si="0"/>
        <v>0</v>
      </c>
    </row>
    <row r="46" spans="1:13" ht="16" thickBot="1">
      <c r="B46" s="61" t="s">
        <v>128</v>
      </c>
      <c r="C46" s="50"/>
      <c r="D46" s="3"/>
      <c r="E46" s="3"/>
      <c r="F46" s="3"/>
      <c r="G46" s="3"/>
      <c r="H46" s="3"/>
      <c r="I46" s="3"/>
      <c r="J46" s="54"/>
      <c r="K46" s="18">
        <f t="shared" si="0"/>
        <v>0</v>
      </c>
    </row>
    <row r="47" spans="1:13">
      <c r="A47" s="31"/>
      <c r="B47" s="42" t="s">
        <v>47</v>
      </c>
      <c r="C47" s="33">
        <f t="shared" ref="C47:K47" si="2">SUM(C38:C46)</f>
        <v>0</v>
      </c>
      <c r="D47" s="33">
        <f t="shared" si="2"/>
        <v>0</v>
      </c>
      <c r="E47" s="33">
        <f t="shared" si="2"/>
        <v>0</v>
      </c>
      <c r="F47" s="33">
        <f t="shared" si="2"/>
        <v>0</v>
      </c>
      <c r="G47" s="33">
        <f t="shared" si="2"/>
        <v>0</v>
      </c>
      <c r="H47" s="33">
        <f t="shared" si="2"/>
        <v>0</v>
      </c>
      <c r="I47" s="33">
        <f t="shared" si="2"/>
        <v>0</v>
      </c>
      <c r="J47" s="33">
        <f t="shared" si="2"/>
        <v>0</v>
      </c>
      <c r="K47" s="33">
        <f t="shared" si="2"/>
        <v>0</v>
      </c>
      <c r="L47" s="31"/>
      <c r="M47" s="31"/>
    </row>
    <row r="48" spans="1:13" ht="16" thickBot="1">
      <c r="A48" s="31"/>
      <c r="B48" s="43"/>
      <c r="C48" s="33"/>
      <c r="D48" s="33"/>
      <c r="E48" s="33"/>
      <c r="F48" s="33"/>
      <c r="G48" s="33"/>
      <c r="H48" s="33"/>
      <c r="I48" s="33"/>
      <c r="J48" s="33"/>
      <c r="K48" s="35"/>
      <c r="L48" s="31"/>
      <c r="M48" s="31"/>
    </row>
    <row r="49" spans="2:11" ht="16" thickBot="1">
      <c r="B49" s="44" t="s">
        <v>39</v>
      </c>
      <c r="C49" s="13">
        <f t="shared" ref="C49:K49" si="3">C36+C47</f>
        <v>0</v>
      </c>
      <c r="D49" s="13">
        <f t="shared" si="3"/>
        <v>260932</v>
      </c>
      <c r="E49" s="13">
        <f t="shared" si="3"/>
        <v>54680</v>
      </c>
      <c r="F49" s="13">
        <f t="shared" si="3"/>
        <v>143253</v>
      </c>
      <c r="G49" s="13">
        <f t="shared" si="3"/>
        <v>0</v>
      </c>
      <c r="H49" s="13">
        <f t="shared" si="3"/>
        <v>0</v>
      </c>
      <c r="I49" s="13">
        <f t="shared" si="3"/>
        <v>0</v>
      </c>
      <c r="J49" s="13">
        <f t="shared" si="3"/>
        <v>0</v>
      </c>
      <c r="K49" s="13">
        <f t="shared" si="3"/>
        <v>458865</v>
      </c>
    </row>
  </sheetData>
  <sheetProtection sheet="1" objects="1" scenarios="1"/>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topLeftCell="A4" workbookViewId="0">
      <selection activeCell="G24" sqref="G24"/>
    </sheetView>
  </sheetViews>
  <sheetFormatPr baseColWidth="10" defaultRowHeight="15" x14ac:dyDescent="0"/>
  <cols>
    <col min="1" max="1" width="10.83203125" style="7"/>
    <col min="2" max="2" width="15.33203125" style="7" customWidth="1"/>
    <col min="3" max="9" width="10.83203125" style="7"/>
    <col min="10" max="10" width="19.33203125" style="7" customWidth="1"/>
    <col min="11" max="11" width="10.83203125" style="7"/>
    <col min="12" max="12" width="4.5" style="7" customWidth="1"/>
    <col min="18" max="16384" width="10.83203125" style="7"/>
  </cols>
  <sheetData>
    <row r="1" spans="1:11" ht="17">
      <c r="A1" s="6" t="s">
        <v>18</v>
      </c>
    </row>
    <row r="2" spans="1:11" ht="17">
      <c r="A2" s="6" t="s">
        <v>40</v>
      </c>
      <c r="J2" s="366" t="s">
        <v>192</v>
      </c>
    </row>
    <row r="3" spans="1:11" ht="17">
      <c r="A3" s="6" t="s">
        <v>41</v>
      </c>
      <c r="C3" s="17" t="s">
        <v>57</v>
      </c>
    </row>
    <row r="4" spans="1:11" ht="16" thickBot="1"/>
    <row r="5" spans="1:11" ht="46" thickBot="1">
      <c r="B5" s="9" t="s">
        <v>19</v>
      </c>
      <c r="C5" s="10" t="s">
        <v>60</v>
      </c>
      <c r="D5" s="10" t="s">
        <v>20</v>
      </c>
      <c r="E5" s="10" t="s">
        <v>21</v>
      </c>
      <c r="F5" s="10" t="s">
        <v>22</v>
      </c>
      <c r="G5" s="10" t="s">
        <v>23</v>
      </c>
      <c r="H5" s="10" t="s">
        <v>24</v>
      </c>
      <c r="I5" s="10" t="s">
        <v>25</v>
      </c>
      <c r="J5" s="10" t="s">
        <v>52</v>
      </c>
      <c r="K5" s="11" t="s">
        <v>48</v>
      </c>
    </row>
    <row r="6" spans="1:11" ht="16" thickBot="1">
      <c r="A6" s="12" t="s">
        <v>44</v>
      </c>
      <c r="B6" s="176" t="s">
        <v>26</v>
      </c>
      <c r="C6" s="45"/>
      <c r="D6" s="236">
        <v>4965</v>
      </c>
      <c r="E6" s="236"/>
      <c r="F6" s="236"/>
      <c r="G6" s="236">
        <v>20000</v>
      </c>
      <c r="H6" s="236"/>
      <c r="I6" s="236"/>
      <c r="J6" s="51"/>
      <c r="K6" s="13">
        <f>SUM(C6:J6)</f>
        <v>24965</v>
      </c>
    </row>
    <row r="7" spans="1:11" ht="16" thickBot="1">
      <c r="B7" s="193" t="s">
        <v>126</v>
      </c>
      <c r="C7" s="46"/>
      <c r="D7" s="196"/>
      <c r="E7" s="196">
        <v>45000</v>
      </c>
      <c r="F7" s="196"/>
      <c r="G7" s="196"/>
      <c r="H7" s="196"/>
      <c r="I7" s="196"/>
      <c r="J7" s="52"/>
      <c r="K7" s="18">
        <f t="shared" ref="K7:K46" si="0">SUM(C7:J7)</f>
        <v>45000</v>
      </c>
    </row>
    <row r="8" spans="1:11" ht="16" thickBot="1">
      <c r="B8" s="177" t="s">
        <v>27</v>
      </c>
      <c r="C8" s="46"/>
      <c r="D8" s="196">
        <v>20000</v>
      </c>
      <c r="E8" s="196">
        <v>20000</v>
      </c>
      <c r="F8" s="196">
        <v>35000</v>
      </c>
      <c r="G8" s="196">
        <v>25000</v>
      </c>
      <c r="H8" s="196"/>
      <c r="I8" s="196"/>
      <c r="J8" s="52"/>
      <c r="K8" s="18">
        <f t="shared" si="0"/>
        <v>100000</v>
      </c>
    </row>
    <row r="9" spans="1:11" ht="16" thickBot="1">
      <c r="B9" s="178" t="s">
        <v>28</v>
      </c>
      <c r="C9" s="46"/>
      <c r="D9" s="196">
        <v>49000</v>
      </c>
      <c r="E9" s="196">
        <v>182509</v>
      </c>
      <c r="F9" s="196">
        <v>55000</v>
      </c>
      <c r="G9" s="196">
        <v>20000</v>
      </c>
      <c r="H9" s="196"/>
      <c r="I9" s="196"/>
      <c r="J9" s="52"/>
      <c r="K9" s="18">
        <f t="shared" si="0"/>
        <v>306509</v>
      </c>
    </row>
    <row r="10" spans="1:11" ht="16" thickBot="1">
      <c r="B10" s="178" t="s">
        <v>29</v>
      </c>
      <c r="C10" s="46"/>
      <c r="D10" s="196"/>
      <c r="E10" s="196"/>
      <c r="F10" s="196"/>
      <c r="G10" s="196"/>
      <c r="H10" s="196"/>
      <c r="I10" s="196"/>
      <c r="J10" s="52"/>
      <c r="K10" s="18">
        <f t="shared" si="0"/>
        <v>0</v>
      </c>
    </row>
    <row r="11" spans="1:11" ht="16" thickBot="1">
      <c r="B11" s="193" t="s">
        <v>127</v>
      </c>
      <c r="C11" s="46"/>
      <c r="D11" s="196"/>
      <c r="E11" s="196"/>
      <c r="F11" s="196"/>
      <c r="G11" s="196"/>
      <c r="H11" s="196"/>
      <c r="I11" s="196"/>
      <c r="J11" s="52"/>
      <c r="K11" s="18">
        <f t="shared" si="0"/>
        <v>0</v>
      </c>
    </row>
    <row r="12" spans="1:11" ht="16" thickBot="1">
      <c r="B12" s="177" t="s">
        <v>30</v>
      </c>
      <c r="C12" s="46"/>
      <c r="D12" s="196"/>
      <c r="E12" s="196"/>
      <c r="F12" s="196"/>
      <c r="G12" s="196"/>
      <c r="H12" s="196"/>
      <c r="I12" s="196"/>
      <c r="J12" s="52"/>
      <c r="K12" s="18">
        <f t="shared" si="0"/>
        <v>0</v>
      </c>
    </row>
    <row r="13" spans="1:11" ht="16" thickBot="1">
      <c r="B13" s="177" t="s">
        <v>31</v>
      </c>
      <c r="C13" s="46"/>
      <c r="D13" s="196"/>
      <c r="E13" s="196"/>
      <c r="F13" s="196"/>
      <c r="G13" s="196"/>
      <c r="H13" s="196"/>
      <c r="I13" s="196"/>
      <c r="J13" s="52"/>
      <c r="K13" s="18">
        <f t="shared" si="0"/>
        <v>0</v>
      </c>
    </row>
    <row r="14" spans="1:11" ht="16" thickBot="1">
      <c r="B14" s="177" t="s">
        <v>59</v>
      </c>
      <c r="C14" s="46"/>
      <c r="D14" s="196"/>
      <c r="E14" s="196"/>
      <c r="F14" s="196"/>
      <c r="G14" s="196"/>
      <c r="H14" s="196"/>
      <c r="I14" s="196"/>
      <c r="J14" s="52"/>
      <c r="K14" s="18">
        <f t="shared" si="0"/>
        <v>0</v>
      </c>
    </row>
    <row r="15" spans="1:11" ht="16" thickBot="1">
      <c r="B15" s="177" t="s">
        <v>123</v>
      </c>
      <c r="C15" s="46"/>
      <c r="D15" s="196"/>
      <c r="E15" s="196"/>
      <c r="F15" s="196"/>
      <c r="G15" s="196"/>
      <c r="H15" s="196"/>
      <c r="I15" s="196"/>
      <c r="J15" s="52"/>
      <c r="K15" s="18">
        <f t="shared" si="0"/>
        <v>0</v>
      </c>
    </row>
    <row r="16" spans="1:11" ht="16" thickBot="1">
      <c r="B16" s="177" t="s">
        <v>32</v>
      </c>
      <c r="C16" s="46"/>
      <c r="D16" s="196"/>
      <c r="E16" s="196"/>
      <c r="F16" s="196"/>
      <c r="G16" s="196"/>
      <c r="H16" s="196"/>
      <c r="I16" s="196"/>
      <c r="J16" s="52"/>
      <c r="K16" s="18">
        <f t="shared" si="0"/>
        <v>0</v>
      </c>
    </row>
    <row r="17" spans="2:11" ht="16" thickBot="1">
      <c r="B17" s="177" t="s">
        <v>33</v>
      </c>
      <c r="C17" s="46"/>
      <c r="D17" s="196"/>
      <c r="E17" s="196"/>
      <c r="F17" s="196"/>
      <c r="G17" s="196"/>
      <c r="H17" s="196"/>
      <c r="I17" s="196"/>
      <c r="J17" s="52"/>
      <c r="K17" s="18">
        <f t="shared" si="0"/>
        <v>0</v>
      </c>
    </row>
    <row r="18" spans="2:11" ht="16" thickBot="1">
      <c r="B18" s="179" t="s">
        <v>124</v>
      </c>
      <c r="C18" s="46"/>
      <c r="D18" s="196">
        <v>6558</v>
      </c>
      <c r="E18" s="196">
        <v>25220</v>
      </c>
      <c r="F18" s="196"/>
      <c r="G18" s="196"/>
      <c r="H18" s="196"/>
      <c r="I18" s="196"/>
      <c r="J18" s="52"/>
      <c r="K18" s="18">
        <f t="shared" si="0"/>
        <v>31778</v>
      </c>
    </row>
    <row r="19" spans="2:11" ht="16" thickBot="1">
      <c r="B19" s="178" t="s">
        <v>34</v>
      </c>
      <c r="C19" s="46"/>
      <c r="D19" s="196">
        <v>6908</v>
      </c>
      <c r="E19" s="196"/>
      <c r="F19" s="196"/>
      <c r="G19" s="196"/>
      <c r="H19" s="196"/>
      <c r="I19" s="196"/>
      <c r="J19" s="52"/>
      <c r="K19" s="18">
        <f t="shared" si="0"/>
        <v>6908</v>
      </c>
    </row>
    <row r="20" spans="2:11" ht="16" thickBot="1">
      <c r="B20" s="178" t="s">
        <v>35</v>
      </c>
      <c r="C20" s="46"/>
      <c r="D20" s="196">
        <v>12500</v>
      </c>
      <c r="E20" s="196"/>
      <c r="F20" s="196"/>
      <c r="G20" s="196"/>
      <c r="H20" s="196"/>
      <c r="I20" s="196"/>
      <c r="J20" s="52"/>
      <c r="K20" s="18">
        <f t="shared" si="0"/>
        <v>12500</v>
      </c>
    </row>
    <row r="21" spans="2:11" ht="16" thickBot="1">
      <c r="B21" s="177" t="s">
        <v>36</v>
      </c>
      <c r="C21" s="46"/>
      <c r="D21" s="196"/>
      <c r="E21" s="196"/>
      <c r="F21" s="196"/>
      <c r="G21" s="196"/>
      <c r="H21" s="196"/>
      <c r="I21" s="196"/>
      <c r="J21" s="52"/>
      <c r="K21" s="18">
        <f t="shared" si="0"/>
        <v>0</v>
      </c>
    </row>
    <row r="22" spans="2:11" ht="16" thickBot="1">
      <c r="B22" s="177" t="s">
        <v>37</v>
      </c>
      <c r="C22" s="46"/>
      <c r="D22" s="196"/>
      <c r="E22" s="196"/>
      <c r="F22" s="196"/>
      <c r="G22" s="196"/>
      <c r="H22" s="196"/>
      <c r="I22" s="196"/>
      <c r="J22" s="52"/>
      <c r="K22" s="18">
        <f t="shared" si="0"/>
        <v>0</v>
      </c>
    </row>
    <row r="23" spans="2:11" ht="16" thickBot="1">
      <c r="B23" s="177" t="s">
        <v>0</v>
      </c>
      <c r="C23" s="46"/>
      <c r="D23" s="196"/>
      <c r="E23" s="196">
        <v>29976</v>
      </c>
      <c r="F23" s="196"/>
      <c r="G23" s="196">
        <v>32425</v>
      </c>
      <c r="H23" s="196"/>
      <c r="I23" s="196"/>
      <c r="J23" s="52"/>
      <c r="K23" s="18">
        <f t="shared" si="0"/>
        <v>62401</v>
      </c>
    </row>
    <row r="24" spans="2:11" ht="16" thickBot="1">
      <c r="B24" s="178" t="s">
        <v>1</v>
      </c>
      <c r="C24" s="46"/>
      <c r="D24" s="196"/>
      <c r="E24" s="196"/>
      <c r="F24" s="196"/>
      <c r="G24" s="196"/>
      <c r="H24" s="196"/>
      <c r="I24" s="196"/>
      <c r="J24" s="52"/>
      <c r="K24" s="18">
        <f t="shared" si="0"/>
        <v>0</v>
      </c>
    </row>
    <row r="25" spans="2:11" ht="16" thickBot="1">
      <c r="B25" s="177" t="s">
        <v>2</v>
      </c>
      <c r="C25" s="46"/>
      <c r="D25" s="196"/>
      <c r="E25" s="196"/>
      <c r="F25" s="196"/>
      <c r="G25" s="196"/>
      <c r="H25" s="196"/>
      <c r="I25" s="196"/>
      <c r="J25" s="52"/>
      <c r="K25" s="18">
        <f t="shared" si="0"/>
        <v>0</v>
      </c>
    </row>
    <row r="26" spans="2:11" ht="16" thickBot="1">
      <c r="B26" s="180" t="s">
        <v>38</v>
      </c>
      <c r="C26" s="46"/>
      <c r="D26" s="229"/>
      <c r="E26" s="229"/>
      <c r="F26" s="229"/>
      <c r="G26" s="229"/>
      <c r="H26" s="229"/>
      <c r="I26" s="229"/>
      <c r="J26" s="53"/>
      <c r="K26" s="18">
        <f t="shared" si="0"/>
        <v>0</v>
      </c>
    </row>
    <row r="27" spans="2:11" ht="16" thickBot="1">
      <c r="B27" s="194" t="s">
        <v>130</v>
      </c>
      <c r="C27" s="46"/>
      <c r="D27" s="229"/>
      <c r="E27" s="229"/>
      <c r="F27" s="229"/>
      <c r="G27" s="229"/>
      <c r="H27" s="229"/>
      <c r="I27" s="229"/>
      <c r="J27" s="53"/>
      <c r="K27" s="18">
        <f t="shared" si="0"/>
        <v>0</v>
      </c>
    </row>
    <row r="28" spans="2:11" ht="16" thickBot="1">
      <c r="B28" s="232" t="s">
        <v>161</v>
      </c>
      <c r="C28" s="228"/>
      <c r="D28" s="229"/>
      <c r="E28" s="229"/>
      <c r="F28" s="229"/>
      <c r="G28" s="229"/>
      <c r="H28" s="229"/>
      <c r="I28" s="229"/>
      <c r="J28" s="53"/>
      <c r="K28" s="18">
        <f t="shared" si="0"/>
        <v>0</v>
      </c>
    </row>
    <row r="29" spans="2:11" ht="16" thickBot="1">
      <c r="B29" s="233" t="s">
        <v>162</v>
      </c>
      <c r="C29" s="228"/>
      <c r="D29" s="229"/>
      <c r="E29" s="229"/>
      <c r="F29" s="229"/>
      <c r="G29" s="229"/>
      <c r="H29" s="229"/>
      <c r="I29" s="229"/>
      <c r="J29" s="53"/>
      <c r="K29" s="18">
        <f t="shared" si="0"/>
        <v>0</v>
      </c>
    </row>
    <row r="30" spans="2:11" ht="16" thickBot="1">
      <c r="B30" s="233" t="s">
        <v>163</v>
      </c>
      <c r="C30" s="228"/>
      <c r="D30" s="229"/>
      <c r="E30" s="229"/>
      <c r="F30" s="229"/>
      <c r="G30" s="229"/>
      <c r="H30" s="229"/>
      <c r="I30" s="229"/>
      <c r="J30" s="53"/>
      <c r="K30" s="18">
        <f t="shared" si="0"/>
        <v>0</v>
      </c>
    </row>
    <row r="31" spans="2:11" ht="16" thickBot="1">
      <c r="B31" s="233" t="s">
        <v>164</v>
      </c>
      <c r="C31" s="228"/>
      <c r="D31" s="229"/>
      <c r="E31" s="229"/>
      <c r="F31" s="229"/>
      <c r="G31" s="229"/>
      <c r="H31" s="229"/>
      <c r="I31" s="229"/>
      <c r="J31" s="53"/>
      <c r="K31" s="18">
        <f t="shared" si="0"/>
        <v>0</v>
      </c>
    </row>
    <row r="32" spans="2:11" ht="16" thickBot="1">
      <c r="B32" s="233" t="s">
        <v>165</v>
      </c>
      <c r="C32" s="228"/>
      <c r="D32" s="229"/>
      <c r="E32" s="229"/>
      <c r="F32" s="229"/>
      <c r="G32" s="229"/>
      <c r="H32" s="229"/>
      <c r="I32" s="229"/>
      <c r="J32" s="53"/>
      <c r="K32" s="18">
        <f t="shared" si="0"/>
        <v>0</v>
      </c>
    </row>
    <row r="33" spans="1:12" ht="16" thickBot="1">
      <c r="B33" s="233" t="s">
        <v>166</v>
      </c>
      <c r="C33" s="228"/>
      <c r="D33" s="229"/>
      <c r="E33" s="229"/>
      <c r="F33" s="229"/>
      <c r="G33" s="229"/>
      <c r="H33" s="229"/>
      <c r="I33" s="229"/>
      <c r="J33" s="53"/>
      <c r="K33" s="18">
        <f t="shared" si="0"/>
        <v>0</v>
      </c>
    </row>
    <row r="34" spans="1:12" ht="16" thickBot="1">
      <c r="B34" s="233" t="s">
        <v>157</v>
      </c>
      <c r="C34" s="228"/>
      <c r="D34" s="229"/>
      <c r="E34" s="229"/>
      <c r="F34" s="229"/>
      <c r="G34" s="229"/>
      <c r="H34" s="229"/>
      <c r="I34" s="229"/>
      <c r="J34" s="53"/>
      <c r="K34" s="18">
        <f t="shared" si="0"/>
        <v>0</v>
      </c>
    </row>
    <row r="35" spans="1:12" ht="16" thickBot="1">
      <c r="B35" s="181"/>
      <c r="C35" s="47"/>
      <c r="D35" s="363"/>
      <c r="E35" s="363"/>
      <c r="F35" s="363"/>
      <c r="G35" s="363"/>
      <c r="H35" s="363"/>
      <c r="I35" s="363"/>
      <c r="J35" s="54"/>
      <c r="K35" s="18"/>
    </row>
    <row r="36" spans="1:12">
      <c r="A36" s="31"/>
      <c r="B36" s="32" t="s">
        <v>46</v>
      </c>
      <c r="C36" s="33">
        <f t="shared" ref="C36:K36" si="1">SUM(C6:C35)</f>
        <v>0</v>
      </c>
      <c r="D36" s="33">
        <f t="shared" si="1"/>
        <v>99931</v>
      </c>
      <c r="E36" s="33">
        <f t="shared" si="1"/>
        <v>302705</v>
      </c>
      <c r="F36" s="33">
        <f t="shared" si="1"/>
        <v>90000</v>
      </c>
      <c r="G36" s="33">
        <f t="shared" si="1"/>
        <v>97425</v>
      </c>
      <c r="H36" s="33">
        <f t="shared" si="1"/>
        <v>0</v>
      </c>
      <c r="I36" s="33">
        <f t="shared" si="1"/>
        <v>0</v>
      </c>
      <c r="J36" s="33">
        <f t="shared" si="1"/>
        <v>0</v>
      </c>
      <c r="K36" s="33">
        <f t="shared" si="1"/>
        <v>590061</v>
      </c>
      <c r="L36" s="31"/>
    </row>
    <row r="37" spans="1:12" ht="16" thickBot="1">
      <c r="A37" s="31"/>
      <c r="B37" s="34"/>
      <c r="C37" s="33"/>
      <c r="D37" s="33"/>
      <c r="E37" s="33"/>
      <c r="F37" s="33"/>
      <c r="G37" s="33"/>
      <c r="H37" s="33"/>
      <c r="I37" s="33"/>
      <c r="J37" s="33"/>
      <c r="K37" s="35"/>
      <c r="L37" s="31"/>
    </row>
    <row r="38" spans="1:12" ht="19" thickBot="1">
      <c r="A38" s="36" t="s">
        <v>45</v>
      </c>
      <c r="B38" s="37" t="s">
        <v>62</v>
      </c>
      <c r="C38" s="48"/>
      <c r="D38" s="236"/>
      <c r="E38" s="236"/>
      <c r="F38" s="236"/>
      <c r="G38" s="236"/>
      <c r="H38" s="236"/>
      <c r="I38" s="236"/>
      <c r="J38" s="51"/>
      <c r="K38" s="13">
        <f t="shared" si="0"/>
        <v>0</v>
      </c>
    </row>
    <row r="39" spans="1:12" ht="16" thickBot="1">
      <c r="B39" s="38" t="s">
        <v>61</v>
      </c>
      <c r="C39" s="49"/>
      <c r="D39" s="364">
        <v>10942</v>
      </c>
      <c r="E39" s="196"/>
      <c r="F39" s="196"/>
      <c r="G39" s="196"/>
      <c r="H39" s="196"/>
      <c r="I39" s="196"/>
      <c r="J39" s="52"/>
      <c r="K39" s="18">
        <f t="shared" si="0"/>
        <v>10942</v>
      </c>
    </row>
    <row r="40" spans="1:12" ht="16" thickBot="1">
      <c r="B40" s="58" t="s">
        <v>174</v>
      </c>
      <c r="C40" s="49"/>
      <c r="D40" s="196">
        <v>20050</v>
      </c>
      <c r="E40" s="196"/>
      <c r="F40" s="196">
        <v>11000</v>
      </c>
      <c r="G40" s="196">
        <v>30000</v>
      </c>
      <c r="H40" s="196"/>
      <c r="I40" s="196"/>
      <c r="J40" s="52"/>
      <c r="K40" s="18">
        <f t="shared" si="0"/>
        <v>61050</v>
      </c>
    </row>
    <row r="41" spans="1:12" ht="16" thickBot="1">
      <c r="B41" s="39" t="s">
        <v>132</v>
      </c>
      <c r="C41" s="49"/>
      <c r="D41" s="364">
        <v>3000</v>
      </c>
      <c r="E41" s="196"/>
      <c r="F41" s="196"/>
      <c r="G41" s="196">
        <v>32400</v>
      </c>
      <c r="H41" s="196"/>
      <c r="I41" s="196"/>
      <c r="J41" s="52"/>
      <c r="K41" s="18">
        <f t="shared" si="0"/>
        <v>35400</v>
      </c>
    </row>
    <row r="42" spans="1:12" ht="16" thickBot="1">
      <c r="B42" s="39" t="s">
        <v>63</v>
      </c>
      <c r="C42" s="49"/>
      <c r="D42" s="196"/>
      <c r="E42" s="196"/>
      <c r="F42" s="196"/>
      <c r="G42" s="196"/>
      <c r="H42" s="196"/>
      <c r="I42" s="196"/>
      <c r="J42" s="52"/>
      <c r="K42" s="18">
        <f t="shared" si="0"/>
        <v>0</v>
      </c>
    </row>
    <row r="43" spans="1:12" ht="16" thickBot="1">
      <c r="B43" s="39" t="s">
        <v>64</v>
      </c>
      <c r="C43" s="49"/>
      <c r="D43" s="196"/>
      <c r="E43" s="196"/>
      <c r="F43" s="196"/>
      <c r="G43" s="196"/>
      <c r="H43" s="196"/>
      <c r="I43" s="196"/>
      <c r="J43" s="52"/>
      <c r="K43" s="18">
        <f t="shared" si="0"/>
        <v>0</v>
      </c>
    </row>
    <row r="44" spans="1:12" ht="16" thickBot="1">
      <c r="B44" s="40" t="s">
        <v>65</v>
      </c>
      <c r="C44" s="49"/>
      <c r="D44" s="196"/>
      <c r="E44" s="196"/>
      <c r="F44" s="196"/>
      <c r="G44" s="196"/>
      <c r="H44" s="196"/>
      <c r="I44" s="196"/>
      <c r="J44" s="52"/>
      <c r="K44" s="18">
        <f t="shared" si="0"/>
        <v>0</v>
      </c>
    </row>
    <row r="45" spans="1:12" ht="16" thickBot="1">
      <c r="B45" s="41" t="s">
        <v>188</v>
      </c>
      <c r="C45" s="49"/>
      <c r="D45" s="229"/>
      <c r="E45" s="229"/>
      <c r="F45" s="229"/>
      <c r="G45" s="229"/>
      <c r="H45" s="229"/>
      <c r="I45" s="229"/>
      <c r="J45" s="53"/>
      <c r="K45" s="18">
        <f t="shared" si="0"/>
        <v>0</v>
      </c>
    </row>
    <row r="46" spans="1:12" ht="16" thickBot="1">
      <c r="B46" s="61" t="s">
        <v>138</v>
      </c>
      <c r="C46" s="50"/>
      <c r="D46" s="199"/>
      <c r="E46" s="199"/>
      <c r="F46" s="199"/>
      <c r="G46" s="199">
        <v>48000</v>
      </c>
      <c r="H46" s="199"/>
      <c r="I46" s="199"/>
      <c r="J46" s="54"/>
      <c r="K46" s="18">
        <f t="shared" si="0"/>
        <v>48000</v>
      </c>
    </row>
    <row r="47" spans="1:12">
      <c r="A47" s="31"/>
      <c r="B47" s="42" t="s">
        <v>47</v>
      </c>
      <c r="C47" s="33">
        <f t="shared" ref="C47:K47" si="2">SUM(C38:C46)</f>
        <v>0</v>
      </c>
      <c r="D47" s="33">
        <f t="shared" si="2"/>
        <v>33992</v>
      </c>
      <c r="E47" s="33">
        <f t="shared" si="2"/>
        <v>0</v>
      </c>
      <c r="F47" s="33">
        <f t="shared" si="2"/>
        <v>11000</v>
      </c>
      <c r="G47" s="33">
        <f t="shared" si="2"/>
        <v>110400</v>
      </c>
      <c r="H47" s="33">
        <f t="shared" si="2"/>
        <v>0</v>
      </c>
      <c r="I47" s="33">
        <f t="shared" si="2"/>
        <v>0</v>
      </c>
      <c r="J47" s="33">
        <f t="shared" si="2"/>
        <v>0</v>
      </c>
      <c r="K47" s="33">
        <f t="shared" si="2"/>
        <v>155392</v>
      </c>
      <c r="L47" s="31"/>
    </row>
    <row r="48" spans="1:12" ht="16" thickBot="1">
      <c r="A48" s="31"/>
      <c r="B48" s="43"/>
      <c r="C48" s="33"/>
      <c r="D48" s="33"/>
      <c r="E48" s="33"/>
      <c r="F48" s="33"/>
      <c r="G48" s="33"/>
      <c r="H48" s="33"/>
      <c r="I48" s="33"/>
      <c r="J48" s="33"/>
      <c r="K48" s="35"/>
      <c r="L48" s="31"/>
    </row>
    <row r="49" spans="2:11" ht="16" thickBot="1">
      <c r="B49" s="44" t="s">
        <v>39</v>
      </c>
      <c r="C49" s="13">
        <f t="shared" ref="C49:K49" si="3">C36+C47</f>
        <v>0</v>
      </c>
      <c r="D49" s="13">
        <f t="shared" si="3"/>
        <v>133923</v>
      </c>
      <c r="E49" s="13">
        <f t="shared" si="3"/>
        <v>302705</v>
      </c>
      <c r="F49" s="13">
        <f t="shared" si="3"/>
        <v>101000</v>
      </c>
      <c r="G49" s="13">
        <f t="shared" si="3"/>
        <v>207825</v>
      </c>
      <c r="H49" s="13">
        <f t="shared" si="3"/>
        <v>0</v>
      </c>
      <c r="I49" s="13">
        <f t="shared" si="3"/>
        <v>0</v>
      </c>
      <c r="J49" s="13">
        <f t="shared" si="3"/>
        <v>0</v>
      </c>
      <c r="K49" s="13">
        <f t="shared" si="3"/>
        <v>745453</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WP per Species</vt:lpstr>
      <vt:lpstr>Partner per WP</vt:lpstr>
      <vt:lpstr>Partner per Species</vt:lpstr>
      <vt:lpstr>meagre</vt:lpstr>
      <vt:lpstr>amberjack</vt:lpstr>
      <vt:lpstr>pikeperch</vt:lpstr>
      <vt:lpstr>halibut</vt:lpstr>
      <vt:lpstr>wreckfish</vt:lpstr>
      <vt:lpstr>mullet</vt:lpstr>
      <vt:lpstr>Socio Eco</vt:lpstr>
    </vt:vector>
  </TitlesOfParts>
  <Company>HCMR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Constantinos Mylonas</dc:creator>
  <cp:lastModifiedBy>Constantinos Mylonas</cp:lastModifiedBy>
  <cp:lastPrinted>2013-07-19T06:51:02Z</cp:lastPrinted>
  <dcterms:created xsi:type="dcterms:W3CDTF">2012-11-06T09:45:57Z</dcterms:created>
  <dcterms:modified xsi:type="dcterms:W3CDTF">2016-11-29T07:06:24Z</dcterms:modified>
</cp:coreProperties>
</file>